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brary\3_Files_on_AWS\Mentoring\"/>
    </mc:Choice>
  </mc:AlternateContent>
  <bookViews>
    <workbookView xWindow="0" yWindow="0" windowWidth="17730" windowHeight="7365" activeTab="1"/>
  </bookViews>
  <sheets>
    <sheet name="Introduction" sheetId="7" r:id="rId1"/>
    <sheet name="General State Information" sheetId="1" r:id="rId2"/>
    <sheet name="Time and Effort Data" sheetId="5" r:id="rId3"/>
    <sheet name="GAP Analysis Results" sheetId="6" r:id="rId4"/>
    <sheet name="Summary and Analysis" sheetId="3" r:id="rId5"/>
  </sheets>
  <definedNames>
    <definedName name="_xlnm.Print_Area" localSheetId="3">'GAP Analysis Results'!$A$1:$P$68</definedName>
    <definedName name="_xlnm.Print_Area" localSheetId="1">'General State Information'!$A$1:$F$5</definedName>
    <definedName name="_xlnm.Print_Area" localSheetId="2">'Time and Effort Data'!$A$1:$F$67</definedName>
    <definedName name="_xlnm.Print_Titles" localSheetId="3">'GAP Analysis Results'!$2:$2</definedName>
    <definedName name="_xlnm.Print_Titles" localSheetId="1">'General State Information'!$2:$5</definedName>
    <definedName name="_xlnm.Print_Titles" localSheetId="2">'Time and Effort Data'!$2:$2</definedName>
  </definedNames>
  <calcPr calcId="162913"/>
</workbook>
</file>

<file path=xl/calcChain.xml><?xml version="1.0" encoding="utf-8"?>
<calcChain xmlns="http://schemas.openxmlformats.org/spreadsheetml/2006/main">
  <c r="F68" i="5" l="1"/>
  <c r="E68" i="5"/>
  <c r="D68" i="5"/>
  <c r="C68" i="5"/>
  <c r="B68" i="5"/>
  <c r="F38" i="5"/>
  <c r="E38" i="5"/>
  <c r="D38" i="5"/>
  <c r="C38" i="5"/>
  <c r="B38" i="5"/>
  <c r="B175" i="3"/>
  <c r="B173" i="3"/>
  <c r="B132" i="3"/>
  <c r="B130" i="3"/>
  <c r="B87" i="3"/>
  <c r="B89" i="3"/>
  <c r="B48" i="3"/>
  <c r="B46" i="3"/>
  <c r="B3" i="3"/>
  <c r="C17" i="6"/>
  <c r="B5" i="3"/>
  <c r="A20" i="3"/>
  <c r="A104" i="3" s="1"/>
  <c r="A19" i="3"/>
  <c r="A18" i="3"/>
  <c r="A17" i="3"/>
  <c r="A60" i="3" s="1"/>
  <c r="A16" i="3"/>
  <c r="A143" i="3" s="1"/>
  <c r="A15" i="3"/>
  <c r="A185" i="3" s="1"/>
  <c r="A14" i="3"/>
  <c r="A98" i="3"/>
  <c r="A13" i="3"/>
  <c r="A183" i="3" s="1"/>
  <c r="A12" i="3"/>
  <c r="A11" i="3"/>
  <c r="H37" i="6"/>
  <c r="H36" i="6"/>
  <c r="H35" i="6"/>
  <c r="O33" i="6"/>
  <c r="L33" i="6"/>
  <c r="I33" i="6"/>
  <c r="F33" i="6"/>
  <c r="O32" i="6"/>
  <c r="L32" i="6"/>
  <c r="L31" i="6" s="1"/>
  <c r="I32" i="6"/>
  <c r="I31" i="6" s="1"/>
  <c r="F32" i="6"/>
  <c r="F31" i="6" s="1"/>
  <c r="O30" i="6"/>
  <c r="L30" i="6"/>
  <c r="I30" i="6"/>
  <c r="F30" i="6"/>
  <c r="O29" i="6"/>
  <c r="L29" i="6"/>
  <c r="L28" i="6"/>
  <c r="I29" i="6"/>
  <c r="F29" i="6"/>
  <c r="O27" i="6"/>
  <c r="L27" i="6"/>
  <c r="L26" i="6" s="1"/>
  <c r="I27" i="6"/>
  <c r="F27" i="6"/>
  <c r="O25" i="6"/>
  <c r="L25" i="6"/>
  <c r="I25" i="6"/>
  <c r="F25" i="6"/>
  <c r="O24" i="6"/>
  <c r="O23" i="6" s="1"/>
  <c r="L24" i="6"/>
  <c r="L23" i="6" s="1"/>
  <c r="I24" i="6"/>
  <c r="J24" i="6" s="1"/>
  <c r="F24" i="6"/>
  <c r="O22" i="6"/>
  <c r="O21" i="6" s="1"/>
  <c r="L22" i="6"/>
  <c r="L21" i="6" s="1"/>
  <c r="I22" i="6"/>
  <c r="F22" i="6"/>
  <c r="O19" i="6"/>
  <c r="L19" i="6"/>
  <c r="I19" i="6"/>
  <c r="F19" i="6"/>
  <c r="O18" i="6"/>
  <c r="L18" i="6"/>
  <c r="I18" i="6"/>
  <c r="F18" i="6"/>
  <c r="O17" i="6"/>
  <c r="L17" i="6"/>
  <c r="I17" i="6"/>
  <c r="F17" i="6"/>
  <c r="O16" i="6"/>
  <c r="L16" i="6"/>
  <c r="I16" i="6"/>
  <c r="F16" i="6"/>
  <c r="O14" i="6"/>
  <c r="L14" i="6"/>
  <c r="I14" i="6"/>
  <c r="F14" i="6"/>
  <c r="O13" i="6"/>
  <c r="L13" i="6"/>
  <c r="I13" i="6"/>
  <c r="F13" i="6"/>
  <c r="O12" i="6"/>
  <c r="O11" i="6" s="1"/>
  <c r="L12" i="6"/>
  <c r="L11" i="6"/>
  <c r="I12" i="6"/>
  <c r="F12" i="6"/>
  <c r="O10" i="6"/>
  <c r="L10" i="6"/>
  <c r="I10" i="6"/>
  <c r="F10" i="6"/>
  <c r="O9" i="6"/>
  <c r="O8" i="6" s="1"/>
  <c r="L9" i="6"/>
  <c r="I9" i="6"/>
  <c r="F9" i="6"/>
  <c r="F8" i="6" s="1"/>
  <c r="O7" i="6"/>
  <c r="P7" i="6" s="1"/>
  <c r="O6" i="6"/>
  <c r="O4" i="6" s="1"/>
  <c r="O5" i="6"/>
  <c r="L7" i="6"/>
  <c r="L6" i="6"/>
  <c r="L5" i="6"/>
  <c r="L4" i="6" s="1"/>
  <c r="I7" i="6"/>
  <c r="I6" i="6"/>
  <c r="I5" i="6"/>
  <c r="I4" i="6" s="1"/>
  <c r="N37" i="6"/>
  <c r="N34" i="6" s="1"/>
  <c r="N36" i="6"/>
  <c r="N35" i="6"/>
  <c r="N33" i="6"/>
  <c r="N32" i="6"/>
  <c r="N30" i="6"/>
  <c r="N29" i="6"/>
  <c r="P29" i="6" s="1"/>
  <c r="N27" i="6"/>
  <c r="N26" i="6" s="1"/>
  <c r="N25" i="6"/>
  <c r="N24" i="6"/>
  <c r="N23" i="6" s="1"/>
  <c r="N22" i="6"/>
  <c r="P22" i="6"/>
  <c r="P21" i="6" s="1"/>
  <c r="C185" i="3" s="1"/>
  <c r="N20" i="6"/>
  <c r="N19" i="6"/>
  <c r="P19" i="6" s="1"/>
  <c r="N18" i="6"/>
  <c r="P18" i="6"/>
  <c r="N17" i="6"/>
  <c r="N16" i="6"/>
  <c r="P16" i="6"/>
  <c r="N14" i="6"/>
  <c r="P14" i="6" s="1"/>
  <c r="N13" i="6"/>
  <c r="N12" i="6"/>
  <c r="N10" i="6"/>
  <c r="P10" i="6" s="1"/>
  <c r="N9" i="6"/>
  <c r="P9" i="6" s="1"/>
  <c r="P8" i="6" s="1"/>
  <c r="N7" i="6"/>
  <c r="N6" i="6"/>
  <c r="N5" i="6"/>
  <c r="P5" i="6" s="1"/>
  <c r="K37" i="6"/>
  <c r="K36" i="6"/>
  <c r="K35" i="6"/>
  <c r="K34" i="6" s="1"/>
  <c r="K33" i="6"/>
  <c r="K32" i="6"/>
  <c r="K31" i="6" s="1"/>
  <c r="M32" i="6"/>
  <c r="K30" i="6"/>
  <c r="K28" i="6" s="1"/>
  <c r="K29" i="6"/>
  <c r="M29" i="6"/>
  <c r="K27" i="6"/>
  <c r="K26" i="6" s="1"/>
  <c r="K25" i="6"/>
  <c r="M25" i="6" s="1"/>
  <c r="K24" i="6"/>
  <c r="K22" i="6"/>
  <c r="M22" i="6" s="1"/>
  <c r="K21" i="6"/>
  <c r="K20" i="6"/>
  <c r="K19" i="6"/>
  <c r="K18" i="6"/>
  <c r="M18" i="6" s="1"/>
  <c r="K17" i="6"/>
  <c r="M17" i="6" s="1"/>
  <c r="K16" i="6"/>
  <c r="K14" i="6"/>
  <c r="K13" i="6"/>
  <c r="M13" i="6" s="1"/>
  <c r="K12" i="6"/>
  <c r="M12" i="6" s="1"/>
  <c r="K10" i="6"/>
  <c r="K9" i="6"/>
  <c r="K7" i="6"/>
  <c r="K6" i="6"/>
  <c r="K5" i="6"/>
  <c r="K4" i="6" s="1"/>
  <c r="E37" i="6"/>
  <c r="E36" i="6"/>
  <c r="E35" i="6"/>
  <c r="E33" i="6"/>
  <c r="G33" i="6"/>
  <c r="E32" i="6"/>
  <c r="E30" i="6"/>
  <c r="E29" i="6"/>
  <c r="G29" i="6" s="1"/>
  <c r="E27" i="6"/>
  <c r="E25" i="6"/>
  <c r="G25" i="6"/>
  <c r="E24" i="6"/>
  <c r="E23" i="6" s="1"/>
  <c r="E22" i="6"/>
  <c r="G22" i="6" s="1"/>
  <c r="G21" i="6" s="1"/>
  <c r="E20" i="6"/>
  <c r="E19" i="6"/>
  <c r="G19" i="6" s="1"/>
  <c r="E18" i="6"/>
  <c r="G18" i="6" s="1"/>
  <c r="E17" i="6"/>
  <c r="G17" i="6" s="1"/>
  <c r="E16" i="6"/>
  <c r="G16" i="6" s="1"/>
  <c r="H33" i="6"/>
  <c r="J33" i="6" s="1"/>
  <c r="H32" i="6"/>
  <c r="H31" i="6" s="1"/>
  <c r="H30" i="6"/>
  <c r="H29" i="6"/>
  <c r="H27" i="6"/>
  <c r="H26" i="6" s="1"/>
  <c r="H25" i="6"/>
  <c r="H23" i="6" s="1"/>
  <c r="H24" i="6"/>
  <c r="H22" i="6"/>
  <c r="H21" i="6" s="1"/>
  <c r="H20" i="6"/>
  <c r="H19" i="6"/>
  <c r="H18" i="6"/>
  <c r="H17" i="6"/>
  <c r="H15" i="6"/>
  <c r="H16" i="6"/>
  <c r="H14" i="6"/>
  <c r="H13" i="6"/>
  <c r="H12" i="6"/>
  <c r="J12" i="6" s="1"/>
  <c r="H10" i="6"/>
  <c r="J10" i="6" s="1"/>
  <c r="H9" i="6"/>
  <c r="J9" i="6" s="1"/>
  <c r="J8" i="6" s="1"/>
  <c r="H7" i="6"/>
  <c r="H6" i="6"/>
  <c r="H5" i="6"/>
  <c r="H34" i="6"/>
  <c r="O31" i="6"/>
  <c r="O28" i="6"/>
  <c r="O26" i="6"/>
  <c r="I26" i="6"/>
  <c r="F26" i="6"/>
  <c r="I23" i="6"/>
  <c r="F23" i="6"/>
  <c r="I21" i="6"/>
  <c r="F21" i="6"/>
  <c r="L8" i="6"/>
  <c r="I8" i="6"/>
  <c r="E14" i="6"/>
  <c r="G14" i="6" s="1"/>
  <c r="E13" i="6"/>
  <c r="G13" i="6" s="1"/>
  <c r="E12" i="6"/>
  <c r="G12" i="6" s="1"/>
  <c r="E10" i="6"/>
  <c r="G10" i="6" s="1"/>
  <c r="E9" i="6"/>
  <c r="C37" i="6"/>
  <c r="C36" i="6"/>
  <c r="C35" i="6"/>
  <c r="O35" i="6" s="1"/>
  <c r="P35" i="6" s="1"/>
  <c r="B37" i="6"/>
  <c r="B36" i="6"/>
  <c r="B35" i="6"/>
  <c r="B34" i="6" s="1"/>
  <c r="B33" i="6"/>
  <c r="D33" i="6" s="1"/>
  <c r="B32" i="6"/>
  <c r="D32" i="6" s="1"/>
  <c r="C30" i="6"/>
  <c r="C29" i="6"/>
  <c r="B30" i="6"/>
  <c r="B29" i="6"/>
  <c r="D29" i="6"/>
  <c r="C27" i="6"/>
  <c r="B27" i="6"/>
  <c r="B22" i="6"/>
  <c r="B21" i="6"/>
  <c r="A49" i="6"/>
  <c r="A46" i="6"/>
  <c r="A47" i="6"/>
  <c r="A48" i="6"/>
  <c r="B20" i="6"/>
  <c r="B19" i="6"/>
  <c r="B18" i="6"/>
  <c r="D18" i="6" s="1"/>
  <c r="B17" i="6"/>
  <c r="B16" i="6"/>
  <c r="C18" i="6"/>
  <c r="C31" i="6"/>
  <c r="C26" i="6"/>
  <c r="B10" i="6"/>
  <c r="D10" i="6" s="1"/>
  <c r="B9" i="6"/>
  <c r="B7" i="6"/>
  <c r="D7" i="6" s="1"/>
  <c r="F11" i="6"/>
  <c r="C8" i="6"/>
  <c r="C4" i="6"/>
  <c r="D19" i="6"/>
  <c r="C25" i="6"/>
  <c r="C22" i="6"/>
  <c r="C21" i="6" s="1"/>
  <c r="C20" i="6"/>
  <c r="C13" i="6"/>
  <c r="C11" i="6" s="1"/>
  <c r="A22" i="6"/>
  <c r="B14" i="6"/>
  <c r="D14" i="6" s="1"/>
  <c r="B13" i="6"/>
  <c r="B12" i="6"/>
  <c r="F7" i="6"/>
  <c r="F6" i="6"/>
  <c r="G6" i="6" s="1"/>
  <c r="E7" i="6"/>
  <c r="G7" i="6" s="1"/>
  <c r="E6" i="6"/>
  <c r="F5" i="6"/>
  <c r="E5" i="6"/>
  <c r="G5" i="6" s="1"/>
  <c r="B6" i="6"/>
  <c r="B5" i="6"/>
  <c r="D5" i="6"/>
  <c r="C24" i="6"/>
  <c r="C23" i="6" s="1"/>
  <c r="B24" i="6"/>
  <c r="B25" i="6"/>
  <c r="D25" i="6" s="1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5" i="6"/>
  <c r="A44" i="6"/>
  <c r="A43" i="6"/>
  <c r="A42" i="6"/>
  <c r="A41" i="6"/>
  <c r="A40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1" i="6"/>
  <c r="A20" i="6"/>
  <c r="A19" i="6"/>
  <c r="A18" i="6"/>
  <c r="A16" i="6"/>
  <c r="A15" i="6"/>
  <c r="A14" i="6"/>
  <c r="A13" i="6"/>
  <c r="A12" i="6"/>
  <c r="A11" i="6"/>
  <c r="A8" i="6"/>
  <c r="A7" i="6"/>
  <c r="A6" i="6"/>
  <c r="A5" i="6"/>
  <c r="A4" i="6"/>
  <c r="B2" i="6"/>
  <c r="E2" i="6"/>
  <c r="H2" i="6"/>
  <c r="K2" i="6"/>
  <c r="N2" i="6"/>
  <c r="F2" i="5"/>
  <c r="E2" i="5"/>
  <c r="D2" i="5"/>
  <c r="C2" i="5"/>
  <c r="B2" i="5"/>
  <c r="D37" i="6"/>
  <c r="N8" i="6"/>
  <c r="M24" i="6"/>
  <c r="J17" i="6"/>
  <c r="G24" i="6"/>
  <c r="G23" i="6" s="1"/>
  <c r="C59" i="3" s="1"/>
  <c r="L36" i="6"/>
  <c r="O37" i="6"/>
  <c r="A56" i="3"/>
  <c r="A58" i="3"/>
  <c r="A99" i="3"/>
  <c r="A103" i="3"/>
  <c r="A141" i="3"/>
  <c r="A147" i="3"/>
  <c r="A190" i="3"/>
  <c r="N21" i="6"/>
  <c r="H28" i="6"/>
  <c r="K11" i="6"/>
  <c r="P13" i="6"/>
  <c r="M21" i="6"/>
  <c r="D142" i="3" s="1"/>
  <c r="P32" i="6"/>
  <c r="P24" i="6"/>
  <c r="J27" i="6"/>
  <c r="J26" i="6" s="1"/>
  <c r="P33" i="6"/>
  <c r="A55" i="3"/>
  <c r="A61" i="3"/>
  <c r="A142" i="3"/>
  <c r="A144" i="3"/>
  <c r="G9" i="6"/>
  <c r="D16" i="6"/>
  <c r="D36" i="6"/>
  <c r="D22" i="6"/>
  <c r="D21" i="6" s="1"/>
  <c r="D15" i="3" s="1"/>
  <c r="C15" i="3"/>
  <c r="B23" i="6"/>
  <c r="D9" i="6"/>
  <c r="D8" i="6" s="1"/>
  <c r="D12" i="6"/>
  <c r="O36" i="6" l="1"/>
  <c r="P36" i="6" s="1"/>
  <c r="F36" i="6"/>
  <c r="G36" i="6" s="1"/>
  <c r="I36" i="6"/>
  <c r="J36" i="6" s="1"/>
  <c r="M36" i="6"/>
  <c r="J25" i="6"/>
  <c r="J23" i="6" s="1"/>
  <c r="A96" i="3"/>
  <c r="A139" i="3"/>
  <c r="A182" i="3"/>
  <c r="L20" i="6"/>
  <c r="L15" i="6" s="1"/>
  <c r="F20" i="6"/>
  <c r="G20" i="6" s="1"/>
  <c r="G15" i="6" s="1"/>
  <c r="P34" i="6"/>
  <c r="D6" i="6"/>
  <c r="B4" i="6"/>
  <c r="D13" i="6"/>
  <c r="D11" i="6" s="1"/>
  <c r="B11" i="6"/>
  <c r="A102" i="3"/>
  <c r="A188" i="3"/>
  <c r="C15" i="6"/>
  <c r="A145" i="3"/>
  <c r="M23" i="6"/>
  <c r="E26" i="6"/>
  <c r="G27" i="6"/>
  <c r="G26" i="6" s="1"/>
  <c r="K23" i="6"/>
  <c r="H11" i="6"/>
  <c r="M9" i="6"/>
  <c r="P6" i="6"/>
  <c r="P4" i="6" s="1"/>
  <c r="I28" i="6"/>
  <c r="A140" i="3"/>
  <c r="P23" i="6"/>
  <c r="A97" i="3"/>
  <c r="P37" i="6"/>
  <c r="N28" i="6"/>
  <c r="F4" i="6"/>
  <c r="B8" i="6"/>
  <c r="D31" i="6"/>
  <c r="G11" i="6"/>
  <c r="J14" i="6"/>
  <c r="J29" i="6"/>
  <c r="J28" i="6" s="1"/>
  <c r="G30" i="6"/>
  <c r="M6" i="6"/>
  <c r="M14" i="6"/>
  <c r="M19" i="6"/>
  <c r="N11" i="6"/>
  <c r="M7" i="6"/>
  <c r="P27" i="6"/>
  <c r="P26" i="6" s="1"/>
  <c r="A63" i="3"/>
  <c r="P12" i="6"/>
  <c r="B28" i="6"/>
  <c r="J6" i="6"/>
  <c r="J19" i="6"/>
  <c r="J30" i="6"/>
  <c r="K15" i="6"/>
  <c r="M20" i="6"/>
  <c r="M33" i="6"/>
  <c r="N15" i="6"/>
  <c r="P25" i="6"/>
  <c r="N31" i="6"/>
  <c r="F28" i="6"/>
  <c r="P30" i="6"/>
  <c r="D12" i="3"/>
  <c r="C12" i="3"/>
  <c r="C101" i="3"/>
  <c r="D101" i="3"/>
  <c r="G4" i="6"/>
  <c r="C96" i="3"/>
  <c r="D96" i="3"/>
  <c r="G28" i="6"/>
  <c r="M31" i="6"/>
  <c r="P28" i="6"/>
  <c r="C13" i="3"/>
  <c r="D13" i="3"/>
  <c r="G8" i="6"/>
  <c r="C19" i="3"/>
  <c r="D19" i="3"/>
  <c r="D56" i="3"/>
  <c r="C56" i="3"/>
  <c r="D58" i="3"/>
  <c r="C58" i="3"/>
  <c r="D182" i="3"/>
  <c r="C182" i="3"/>
  <c r="D59" i="3"/>
  <c r="C60" i="3"/>
  <c r="D60" i="3"/>
  <c r="M11" i="6"/>
  <c r="F37" i="6"/>
  <c r="G37" i="6" s="1"/>
  <c r="I37" i="6"/>
  <c r="J37" i="6" s="1"/>
  <c r="M16" i="6"/>
  <c r="E21" i="6"/>
  <c r="C142" i="3"/>
  <c r="B31" i="6"/>
  <c r="H4" i="6"/>
  <c r="A59" i="3"/>
  <c r="J13" i="6"/>
  <c r="J11" i="6" s="1"/>
  <c r="K8" i="6"/>
  <c r="K38" i="6" s="1"/>
  <c r="O34" i="6"/>
  <c r="F35" i="6"/>
  <c r="P11" i="6"/>
  <c r="E28" i="6"/>
  <c r="E15" i="6"/>
  <c r="D24" i="6"/>
  <c r="D23" i="6" s="1"/>
  <c r="B15" i="6"/>
  <c r="D20" i="6"/>
  <c r="C28" i="6"/>
  <c r="N4" i="6"/>
  <c r="N38" i="6" s="1"/>
  <c r="M5" i="6"/>
  <c r="M4" i="6" s="1"/>
  <c r="J7" i="6"/>
  <c r="M10" i="6"/>
  <c r="M8" i="6" s="1"/>
  <c r="P17" i="6"/>
  <c r="A184" i="3"/>
  <c r="A57" i="3"/>
  <c r="A187" i="3"/>
  <c r="A101" i="3"/>
  <c r="P31" i="6"/>
  <c r="A181" i="3"/>
  <c r="A54" i="3"/>
  <c r="A138" i="3"/>
  <c r="A189" i="3"/>
  <c r="A62" i="3"/>
  <c r="A146" i="3"/>
  <c r="D185" i="3"/>
  <c r="E4" i="6"/>
  <c r="D30" i="6"/>
  <c r="D35" i="6"/>
  <c r="D34" i="6" s="1"/>
  <c r="I20" i="6"/>
  <c r="J20" i="6" s="1"/>
  <c r="E8" i="6"/>
  <c r="A186" i="3"/>
  <c r="I35" i="6"/>
  <c r="J32" i="6"/>
  <c r="J31" i="6" s="1"/>
  <c r="D17" i="6"/>
  <c r="D15" i="6" s="1"/>
  <c r="D28" i="6"/>
  <c r="J5" i="6"/>
  <c r="J4" i="6" s="1"/>
  <c r="J18" i="6"/>
  <c r="E34" i="6"/>
  <c r="M27" i="6"/>
  <c r="M26" i="6" s="1"/>
  <c r="M30" i="6"/>
  <c r="M28" i="6" s="1"/>
  <c r="D4" i="6"/>
  <c r="B26" i="6"/>
  <c r="D27" i="6"/>
  <c r="D26" i="6" s="1"/>
  <c r="C34" i="6"/>
  <c r="E11" i="6"/>
  <c r="A95" i="3"/>
  <c r="O20" i="6"/>
  <c r="L35" i="6"/>
  <c r="L37" i="6"/>
  <c r="M37" i="6" s="1"/>
  <c r="H8" i="6"/>
  <c r="J16" i="6"/>
  <c r="J22" i="6"/>
  <c r="J21" i="6" s="1"/>
  <c r="G32" i="6"/>
  <c r="G31" i="6" s="1"/>
  <c r="E31" i="6"/>
  <c r="I11" i="6"/>
  <c r="F15" i="6"/>
  <c r="D57" i="3" s="1"/>
  <c r="A100" i="3"/>
  <c r="D181" i="3" l="1"/>
  <c r="C181" i="3"/>
  <c r="C100" i="3"/>
  <c r="D100" i="3"/>
  <c r="B38" i="6"/>
  <c r="D187" i="3"/>
  <c r="C187" i="3"/>
  <c r="C186" i="3"/>
  <c r="D186" i="3"/>
  <c r="C38" i="6"/>
  <c r="D190" i="3"/>
  <c r="M15" i="6"/>
  <c r="C141" i="3" s="1"/>
  <c r="D102" i="3"/>
  <c r="C102" i="3"/>
  <c r="I15" i="6"/>
  <c r="D143" i="3"/>
  <c r="C143" i="3"/>
  <c r="D97" i="3"/>
  <c r="C97" i="3"/>
  <c r="D145" i="3"/>
  <c r="C145" i="3"/>
  <c r="D139" i="3"/>
  <c r="C139" i="3"/>
  <c r="D61" i="3"/>
  <c r="C61" i="3"/>
  <c r="D62" i="3"/>
  <c r="C62" i="3"/>
  <c r="P15" i="6"/>
  <c r="C16" i="3"/>
  <c r="D16" i="3"/>
  <c r="F34" i="6"/>
  <c r="G35" i="6"/>
  <c r="G34" i="6" s="1"/>
  <c r="C57" i="3"/>
  <c r="D188" i="3"/>
  <c r="C188" i="3"/>
  <c r="C14" i="3"/>
  <c r="D14" i="3"/>
  <c r="E38" i="6"/>
  <c r="C189" i="3"/>
  <c r="D189" i="3"/>
  <c r="D11" i="3"/>
  <c r="D38" i="6"/>
  <c r="C11" i="3"/>
  <c r="D99" i="3"/>
  <c r="C99" i="3"/>
  <c r="L34" i="6"/>
  <c r="L38" i="6" s="1"/>
  <c r="M35" i="6"/>
  <c r="M34" i="6" s="1"/>
  <c r="D95" i="3"/>
  <c r="C95" i="3"/>
  <c r="J35" i="6"/>
  <c r="J34" i="6" s="1"/>
  <c r="I34" i="6"/>
  <c r="I38" i="6" s="1"/>
  <c r="C20" i="3"/>
  <c r="D20" i="3"/>
  <c r="H38" i="6"/>
  <c r="D141" i="3"/>
  <c r="F38" i="6"/>
  <c r="C190" i="3"/>
  <c r="D146" i="3"/>
  <c r="C146" i="3"/>
  <c r="D138" i="3"/>
  <c r="C138" i="3"/>
  <c r="D183" i="3"/>
  <c r="C183" i="3"/>
  <c r="C55" i="3"/>
  <c r="D55" i="3"/>
  <c r="C103" i="3"/>
  <c r="D103" i="3"/>
  <c r="J15" i="6"/>
  <c r="P20" i="6"/>
  <c r="O15" i="6"/>
  <c r="O38" i="6" s="1"/>
  <c r="D17" i="3"/>
  <c r="C17" i="3"/>
  <c r="C144" i="3"/>
  <c r="D144" i="3"/>
  <c r="D18" i="3"/>
  <c r="C18" i="3"/>
  <c r="C140" i="3"/>
  <c r="D140" i="3"/>
  <c r="D54" i="3"/>
  <c r="C54" i="3"/>
  <c r="M38" i="6" l="1"/>
  <c r="B134" i="3"/>
  <c r="B133" i="3"/>
  <c r="D184" i="3"/>
  <c r="C184" i="3"/>
  <c r="D104" i="3"/>
  <c r="C104" i="3"/>
  <c r="D147" i="3"/>
  <c r="C147" i="3"/>
  <c r="D98" i="3"/>
  <c r="C98" i="3"/>
  <c r="J38" i="6"/>
  <c r="B6" i="3"/>
  <c r="B7" i="3"/>
  <c r="C63" i="3"/>
  <c r="D63" i="3"/>
  <c r="G38" i="6"/>
  <c r="P38" i="6"/>
  <c r="B90" i="3" l="1"/>
  <c r="B91" i="3"/>
  <c r="B49" i="3"/>
  <c r="B50" i="3"/>
  <c r="B177" i="3"/>
  <c r="B176" i="3"/>
</calcChain>
</file>

<file path=xl/comments1.xml><?xml version="1.0" encoding="utf-8"?>
<comments xmlns="http://schemas.openxmlformats.org/spreadsheetml/2006/main">
  <authors>
    <author>Chad Berginnis</author>
    <author>Michael Baker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Chad Berginnis:</t>
        </r>
        <r>
          <rPr>
            <sz val="9"/>
            <color indexed="81"/>
            <rFont val="Tahoma"/>
            <charset val="1"/>
          </rPr>
          <t xml:space="preserve">
Please insert the first year for which you want to do the analysis here, and then the next four years in rows C-F</t>
        </r>
      </text>
    </comment>
    <comment ref="A8" authorId="1" shapeId="0">
      <text>
        <r>
          <rPr>
            <b/>
            <sz val="8"/>
            <color indexed="81"/>
            <rFont val="Tahoma"/>
          </rPr>
          <t>Michael Baker:</t>
        </r>
        <r>
          <rPr>
            <sz val="8"/>
            <color indexed="81"/>
            <rFont val="Tahoma"/>
          </rPr>
          <t xml:space="preserve">
This represents entities that are the lowest unit of government that FEMA could declare a disaster area</t>
        </r>
      </text>
    </comment>
    <comment ref="A10" authorId="0" shapeId="0">
      <text>
        <r>
          <rPr>
            <b/>
            <sz val="8"/>
            <color indexed="81"/>
            <rFont val="Tahoma"/>
            <family val="2"/>
          </rPr>
          <t>FEMA:  Rate should be "loaded" including hourly wage, fringe, and indirect rate if applicable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<sst xmlns="http://schemas.openxmlformats.org/spreadsheetml/2006/main" count="183" uniqueCount="100">
  <si>
    <t>State Name:</t>
  </si>
  <si>
    <t>Number of NFIP Participating Communities:</t>
  </si>
  <si>
    <t>YEAR &gt;</t>
  </si>
  <si>
    <t>Population:</t>
  </si>
  <si>
    <t>Number of Flood Insurance Policies:</t>
  </si>
  <si>
    <t>Number of Counties / Parishes / Boroughs:</t>
  </si>
  <si>
    <t>Average Hourly Rate of Staff Working on CAP:</t>
  </si>
  <si>
    <t>Average Number of FEMA Declared Counties in Disaster Declaration (10-year rolling average):</t>
  </si>
  <si>
    <t>Time and Effort (total numbers of hours committed):</t>
  </si>
  <si>
    <t>Maintaining State Authorities and Compliance with Federal Regulations</t>
  </si>
  <si>
    <t>Comprehensive, Integrated State Floodplain Management</t>
  </si>
  <si>
    <t>Flood Hazard Identification and Risk Assessment</t>
  </si>
  <si>
    <t>Maintain repository of flood data</t>
  </si>
  <si>
    <t>Prepare state mapping needs on annual basis</t>
  </si>
  <si>
    <t>Participate in flood map update related meetings (scoping and final meetings)</t>
  </si>
  <si>
    <t>Community Planning, Zoning, and Other Land Management Tool Assistance</t>
  </si>
  <si>
    <t>Develop / update model community floodplain management regulations</t>
  </si>
  <si>
    <t>Ordinance/Resolution review</t>
  </si>
  <si>
    <t>CRS Coordination and support</t>
  </si>
  <si>
    <t>Variance process assistance</t>
  </si>
  <si>
    <t>Floodplain Management Training / Workshops</t>
  </si>
  <si>
    <t>Community Compliance</t>
  </si>
  <si>
    <t>CACs</t>
  </si>
  <si>
    <t>CAVs</t>
  </si>
  <si>
    <t>Outreach and Technical Assistance</t>
  </si>
  <si>
    <t>General Technical Assistance</t>
  </si>
  <si>
    <t>Post Flood Recovery and Mitigation Assistance</t>
  </si>
  <si>
    <t>State Program Monitoring, Evaluation, and Reporting</t>
  </si>
  <si>
    <t>State Staff Professional Development</t>
  </si>
  <si>
    <t>CIS Data Input</t>
  </si>
  <si>
    <t>FEMA/State Regional Meeting Attendance</t>
  </si>
  <si>
    <t>EMI Training</t>
  </si>
  <si>
    <t>ASFPM Annual Conference</t>
  </si>
  <si>
    <t>Notification to communities regarding NFIP compliance</t>
  </si>
  <si>
    <t>State mitigation program coordination (HMA grant coordination, state mitigation team participation, mitigation planning assistance)</t>
  </si>
  <si>
    <t>Reviewing zoning/subdivision/special regulations for floodplain management considerations</t>
  </si>
  <si>
    <t>Enforcement assistance</t>
  </si>
  <si>
    <t>Developing specialized outreach publications (newsletters, fact sheets, handbooks)</t>
  </si>
  <si>
    <t>Coordination of annual state floodplain management conference</t>
  </si>
  <si>
    <t>Other Related Activities</t>
  </si>
  <si>
    <t>Other 1</t>
  </si>
  <si>
    <t>Other 2</t>
  </si>
  <si>
    <t>Other 3</t>
  </si>
  <si>
    <t>Other 4</t>
  </si>
  <si>
    <t>Input</t>
  </si>
  <si>
    <t>Baseline</t>
  </si>
  <si>
    <t>GAP</t>
  </si>
  <si>
    <t>FEMA CAP-SSSE Gap Analysis Tool</t>
  </si>
  <si>
    <t>Time and Effort (in hours):</t>
  </si>
  <si>
    <t>TOTAL:</t>
  </si>
  <si>
    <t xml:space="preserve">CORE Program Elements and Tasks: </t>
  </si>
  <si>
    <t>CORE CAP TOTAL:</t>
  </si>
  <si>
    <t>ADVANCED CAP TOTAL:</t>
  </si>
  <si>
    <t xml:space="preserve">ADVANCED Program Elements </t>
  </si>
  <si>
    <t>Projected number of flood studies to be initiated:</t>
  </si>
  <si>
    <t>Projected number of flood studies to become final:</t>
  </si>
  <si>
    <t>Projected number of communities in areas where flood studies will become final (NFIP participating / eligible communities only):</t>
  </si>
  <si>
    <t>Projected number of communities in areas where flood studies will be initatied (NFIP participating / eligible communities only):</t>
  </si>
  <si>
    <t>In cooperation with State Secretary of State, monitor community jurisdictional (boundary) changes for community incorporations, annexations, de-incorporations and other boundary changes.</t>
  </si>
  <si>
    <t>Maintain partnership with State Department of transportation/highways to ensure compliance with floodplain management regulations</t>
  </si>
  <si>
    <t>Conduct FPM 101 or equivalent workshop on NFIP topics (i.e., Elevation Certificate, LOMC, etc.)</t>
  </si>
  <si>
    <t>Average Number of FEMA Flood Disaster Declarations  per Year (10-year rolling average):</t>
  </si>
  <si>
    <t>CAP Program Administration, Strategic/Annual Planning, GAP Analysis</t>
  </si>
  <si>
    <t xml:space="preserve">Commenting on projects funded/financed/undertaken by other Federal and state agencies  </t>
  </si>
  <si>
    <t>Maintaining / enhancing state authority pursuant to 44CFR60.25(b)(1)</t>
  </si>
  <si>
    <t>Ongoing coordination with state building code office to ensure flood resistant design and construction requirements meet or exceed NFIP and state floodplain management standards</t>
  </si>
  <si>
    <t xml:space="preserve">Projected number of General Technical Assistance requests: </t>
  </si>
  <si>
    <t>Establishing state-specific mapping standards</t>
  </si>
  <si>
    <t>Review and approve flood studies by others</t>
  </si>
  <si>
    <t>Other CTP mapping activities</t>
  </si>
  <si>
    <t>Conduct HAZUS-MH or equivalent risk assessments</t>
  </si>
  <si>
    <t>Review state building code updates/changes (if applicable) for consistency with NFIP standards</t>
  </si>
  <si>
    <t>Does state have a building code (1 if yes, 0 if no)?</t>
  </si>
  <si>
    <t>Advanced topic workshop development and delivery</t>
  </si>
  <si>
    <t>NFIP Briefings (including substantial damage determination training)</t>
  </si>
  <si>
    <t>EOC/JFO participation</t>
  </si>
  <si>
    <t>Mitigation Program Assistance</t>
  </si>
  <si>
    <t>Coordination with other state programs and agencies</t>
  </si>
  <si>
    <t>CAP Funds both Federal and State Share ($):</t>
  </si>
  <si>
    <t>FEMA CAP-SSSE GAP ANALYSIS TOOL</t>
  </si>
  <si>
    <t>Date:  7/24/09</t>
  </si>
  <si>
    <t>Version: 1.0</t>
  </si>
  <si>
    <t>Notes:</t>
  </si>
  <si>
    <t>Formula / Descriptive Cell Color</t>
  </si>
  <si>
    <t>Workbook originally created in Excel 2007</t>
  </si>
  <si>
    <t>Red triangle in upper right corner of cell indicates comment.  Hover mouse over cell to reveal comment.</t>
  </si>
  <si>
    <t>Data Input Cell Color.  Data input on General State Information and Time and Effort Data worksheets only.</t>
  </si>
  <si>
    <t xml:space="preserve">SUMMARY AND ANALYSIS </t>
  </si>
  <si>
    <t>YEAR:</t>
  </si>
  <si>
    <t>GAP ($$):</t>
  </si>
  <si>
    <t>GAP (HOURS):</t>
  </si>
  <si>
    <t>ELEMENT BREAKDOWN:</t>
  </si>
  <si>
    <t>MINOR</t>
  </si>
  <si>
    <t>MAJOR</t>
  </si>
  <si>
    <t xml:space="preserve">GAP SIZE &gt;&gt; </t>
  </si>
  <si>
    <t>STATE OF:</t>
  </si>
  <si>
    <r>
      <t xml:space="preserve">GAP Analysis Results and Summary and Analysis Worksheets are password protected.  Password is: </t>
    </r>
    <r>
      <rPr>
        <b/>
        <sz val="10"/>
        <rFont val="Arial"/>
        <family val="2"/>
      </rPr>
      <t>CAPSSSE</t>
    </r>
  </si>
  <si>
    <t>GAP doesn't include ODCs such as travel, equipment purchases, publications, etc.</t>
  </si>
  <si>
    <t>Minor Gap &lt; 25% variance from baseline (positive or negative)</t>
  </si>
  <si>
    <t>Major Gap&gt;25% variance from baseline (positive or negative)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</si>
</sst>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164" formatCode="0.0"/>
    <numFmt numFmtId="165" formatCode="&quot;$&quot;#,##0.00"/>
  </numFmts>
  <fonts count="41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</font>
    <font>
      <sz val="12"/>
      <name val="Arial"/>
    </font>
    <font>
      <b/>
      <sz val="14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indexed="47"/>
      <name val="Arial"/>
      <family val="2"/>
    </font>
    <font>
      <sz val="10"/>
      <color indexed="47"/>
      <name val="Arial"/>
      <family val="2"/>
    </font>
    <font>
      <sz val="11"/>
      <name val="Arial Narrow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sz val="10"/>
      <name val="Arial Narrow"/>
      <family val="2"/>
    </font>
    <font>
      <i/>
      <sz val="9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99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29">
    <xf numFmtId="0" fontId="0" fillId="0" borderId="0" xfId="0"/>
    <xf numFmtId="0" fontId="19" fillId="24" borderId="1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/>
    <xf numFmtId="0" fontId="0" fillId="25" borderId="10" xfId="0" applyFill="1" applyBorder="1"/>
    <xf numFmtId="0" fontId="0" fillId="0" borderId="11" xfId="0" applyBorder="1"/>
    <xf numFmtId="0" fontId="0" fillId="25" borderId="0" xfId="0" applyFill="1" applyBorder="1"/>
    <xf numFmtId="0" fontId="22" fillId="25" borderId="10" xfId="0" applyFont="1" applyFill="1" applyBorder="1" applyAlignment="1">
      <alignment wrapText="1"/>
    </xf>
    <xf numFmtId="0" fontId="19" fillId="25" borderId="0" xfId="0" applyFont="1" applyFill="1" applyBorder="1"/>
    <xf numFmtId="0" fontId="0" fillId="24" borderId="12" xfId="0" applyFill="1" applyBorder="1"/>
    <xf numFmtId="0" fontId="0" fillId="24" borderId="0" xfId="0" applyFill="1" applyBorder="1"/>
    <xf numFmtId="0" fontId="0" fillId="25" borderId="13" xfId="0" applyFill="1" applyBorder="1"/>
    <xf numFmtId="0" fontId="0" fillId="24" borderId="14" xfId="0" applyFill="1" applyBorder="1"/>
    <xf numFmtId="0" fontId="0" fillId="24" borderId="15" xfId="0" applyFill="1" applyBorder="1"/>
    <xf numFmtId="0" fontId="19" fillId="24" borderId="16" xfId="0" applyFont="1" applyFill="1" applyBorder="1" applyAlignment="1">
      <alignment horizontal="left" vertical="center" wrapText="1"/>
    </xf>
    <xf numFmtId="0" fontId="19" fillId="24" borderId="16" xfId="0" applyFont="1" applyFill="1" applyBorder="1" applyAlignment="1">
      <alignment horizontal="right" vertical="center" wrapText="1"/>
    </xf>
    <xf numFmtId="0" fontId="19" fillId="25" borderId="0" xfId="0" applyFont="1" applyFill="1" applyBorder="1" applyAlignment="1">
      <alignment horizontal="center"/>
    </xf>
    <xf numFmtId="0" fontId="19" fillId="25" borderId="13" xfId="0" applyFont="1" applyFill="1" applyBorder="1" applyAlignment="1">
      <alignment horizontal="center"/>
    </xf>
    <xf numFmtId="0" fontId="19" fillId="24" borderId="17" xfId="0" applyFont="1" applyFill="1" applyBorder="1" applyAlignment="1">
      <alignment horizontal="left" vertical="center" wrapText="1"/>
    </xf>
    <xf numFmtId="0" fontId="0" fillId="24" borderId="18" xfId="0" applyFill="1" applyBorder="1"/>
    <xf numFmtId="0" fontId="19" fillId="25" borderId="19" xfId="0" applyFont="1" applyFill="1" applyBorder="1"/>
    <xf numFmtId="0" fontId="19" fillId="25" borderId="20" xfId="0" applyFont="1" applyFill="1" applyBorder="1"/>
    <xf numFmtId="0" fontId="19" fillId="25" borderId="21" xfId="0" applyFont="1" applyFill="1" applyBorder="1"/>
    <xf numFmtId="0" fontId="19" fillId="25" borderId="10" xfId="0" applyFont="1" applyFill="1" applyBorder="1"/>
    <xf numFmtId="0" fontId="19" fillId="25" borderId="22" xfId="0" applyFont="1" applyFill="1" applyBorder="1"/>
    <xf numFmtId="0" fontId="19" fillId="25" borderId="23" xfId="0" applyFont="1" applyFill="1" applyBorder="1"/>
    <xf numFmtId="0" fontId="26" fillId="0" borderId="10" xfId="0" applyFont="1" applyBorder="1" applyAlignment="1">
      <alignment wrapText="1"/>
    </xf>
    <xf numFmtId="0" fontId="26" fillId="0" borderId="10" xfId="0" applyFont="1" applyFill="1" applyBorder="1" applyAlignment="1">
      <alignment wrapText="1"/>
    </xf>
    <xf numFmtId="0" fontId="27" fillId="26" borderId="10" xfId="0" applyFont="1" applyFill="1" applyBorder="1" applyAlignment="1">
      <alignment wrapText="1"/>
    </xf>
    <xf numFmtId="0" fontId="0" fillId="26" borderId="10" xfId="0" applyFill="1" applyBorder="1"/>
    <xf numFmtId="0" fontId="19" fillId="24" borderId="24" xfId="0" applyFont="1" applyFill="1" applyBorder="1" applyAlignment="1">
      <alignment horizontal="left" vertical="center" wrapText="1"/>
    </xf>
    <xf numFmtId="0" fontId="19" fillId="24" borderId="10" xfId="0" applyNumberFormat="1" applyFont="1" applyFill="1" applyBorder="1" applyAlignment="1">
      <alignment horizontal="center" wrapText="1"/>
    </xf>
    <xf numFmtId="0" fontId="20" fillId="24" borderId="0" xfId="0" applyFont="1" applyFill="1" applyBorder="1" applyAlignment="1">
      <alignment horizontal="center"/>
    </xf>
    <xf numFmtId="0" fontId="23" fillId="24" borderId="25" xfId="0" applyFont="1" applyFill="1" applyBorder="1" applyAlignment="1">
      <alignment horizontal="left" vertical="center"/>
    </xf>
    <xf numFmtId="0" fontId="23" fillId="24" borderId="26" xfId="0" applyFont="1" applyFill="1" applyBorder="1" applyAlignment="1">
      <alignment horizontal="left" vertical="center"/>
    </xf>
    <xf numFmtId="0" fontId="29" fillId="26" borderId="0" xfId="0" applyFont="1" applyFill="1" applyBorder="1"/>
    <xf numFmtId="0" fontId="29" fillId="26" borderId="13" xfId="0" applyFont="1" applyFill="1" applyBorder="1"/>
    <xf numFmtId="0" fontId="19" fillId="26" borderId="27" xfId="0" applyFont="1" applyFill="1" applyBorder="1" applyAlignment="1">
      <alignment horizontal="left" vertical="center" wrapText="1"/>
    </xf>
    <xf numFmtId="0" fontId="19" fillId="26" borderId="28" xfId="0" applyFont="1" applyFill="1" applyBorder="1" applyAlignment="1">
      <alignment horizontal="left" vertical="center" wrapText="1"/>
    </xf>
    <xf numFmtId="0" fontId="19" fillId="26" borderId="28" xfId="0" applyFont="1" applyFill="1" applyBorder="1" applyAlignment="1">
      <alignment wrapText="1"/>
    </xf>
    <xf numFmtId="0" fontId="19" fillId="26" borderId="29" xfId="0" applyFont="1" applyFill="1" applyBorder="1" applyAlignment="1">
      <alignment wrapText="1"/>
    </xf>
    <xf numFmtId="0" fontId="20" fillId="26" borderId="10" xfId="0" applyFont="1" applyFill="1" applyBorder="1"/>
    <xf numFmtId="0" fontId="19" fillId="24" borderId="17" xfId="0" applyFont="1" applyFill="1" applyBorder="1" applyAlignment="1">
      <alignment wrapText="1"/>
    </xf>
    <xf numFmtId="0" fontId="27" fillId="26" borderId="17" xfId="0" applyFont="1" applyFill="1" applyBorder="1" applyAlignment="1">
      <alignment wrapText="1"/>
    </xf>
    <xf numFmtId="0" fontId="26" fillId="0" borderId="17" xfId="0" applyFont="1" applyBorder="1" applyAlignment="1">
      <alignment wrapText="1"/>
    </xf>
    <xf numFmtId="0" fontId="0" fillId="24" borderId="30" xfId="0" applyFill="1" applyBorder="1"/>
    <xf numFmtId="0" fontId="19" fillId="24" borderId="31" xfId="0" applyNumberFormat="1" applyFont="1" applyFill="1" applyBorder="1" applyAlignment="1">
      <alignment horizontal="center" wrapText="1"/>
    </xf>
    <xf numFmtId="0" fontId="20" fillId="24" borderId="32" xfId="0" applyFont="1" applyFill="1" applyBorder="1" applyAlignment="1">
      <alignment horizontal="center"/>
    </xf>
    <xf numFmtId="0" fontId="0" fillId="26" borderId="31" xfId="0" applyFill="1" applyBorder="1"/>
    <xf numFmtId="0" fontId="0" fillId="24" borderId="32" xfId="0" applyFill="1" applyBorder="1"/>
    <xf numFmtId="0" fontId="22" fillId="26" borderId="31" xfId="0" applyFont="1" applyFill="1" applyBorder="1" applyAlignment="1">
      <alignment wrapText="1"/>
    </xf>
    <xf numFmtId="0" fontId="0" fillId="0" borderId="32" xfId="0" applyBorder="1"/>
    <xf numFmtId="0" fontId="19" fillId="24" borderId="17" xfId="0" applyNumberFormat="1" applyFont="1" applyFill="1" applyBorder="1" applyAlignment="1">
      <alignment horizontal="center" wrapText="1"/>
    </xf>
    <xf numFmtId="0" fontId="0" fillId="26" borderId="17" xfId="0" applyFill="1" applyBorder="1"/>
    <xf numFmtId="0" fontId="22" fillId="26" borderId="17" xfId="0" applyFont="1" applyFill="1" applyBorder="1" applyAlignment="1">
      <alignment wrapText="1"/>
    </xf>
    <xf numFmtId="0" fontId="27" fillId="27" borderId="17" xfId="0" applyFont="1" applyFill="1" applyBorder="1" applyAlignment="1">
      <alignment wrapText="1"/>
    </xf>
    <xf numFmtId="0" fontId="27" fillId="28" borderId="17" xfId="0" applyFont="1" applyFill="1" applyBorder="1" applyAlignment="1">
      <alignment wrapText="1"/>
    </xf>
    <xf numFmtId="0" fontId="20" fillId="24" borderId="0" xfId="0" applyFont="1" applyFill="1" applyBorder="1" applyAlignment="1">
      <alignment horizontal="center" wrapText="1"/>
    </xf>
    <xf numFmtId="7" fontId="19" fillId="25" borderId="21" xfId="0" applyNumberFormat="1" applyFont="1" applyFill="1" applyBorder="1"/>
    <xf numFmtId="3" fontId="19" fillId="25" borderId="33" xfId="0" applyNumberFormat="1" applyFont="1" applyFill="1" applyBorder="1"/>
    <xf numFmtId="3" fontId="19" fillId="25" borderId="21" xfId="0" applyNumberFormat="1" applyFont="1" applyFill="1" applyBorder="1"/>
    <xf numFmtId="0" fontId="30" fillId="0" borderId="0" xfId="0" applyFont="1" applyAlignment="1">
      <alignment wrapText="1"/>
    </xf>
    <xf numFmtId="0" fontId="14" fillId="22" borderId="10" xfId="36" applyBorder="1"/>
    <xf numFmtId="0" fontId="30" fillId="0" borderId="34" xfId="0" applyFont="1" applyBorder="1" applyAlignment="1">
      <alignment wrapText="1"/>
    </xf>
    <xf numFmtId="0" fontId="30" fillId="0" borderId="35" xfId="0" applyFont="1" applyBorder="1" applyAlignment="1">
      <alignment wrapText="1"/>
    </xf>
    <xf numFmtId="0" fontId="19" fillId="25" borderId="36" xfId="0" applyFont="1" applyFill="1" applyBorder="1"/>
    <xf numFmtId="0" fontId="19" fillId="25" borderId="37" xfId="0" applyFont="1" applyFill="1" applyBorder="1"/>
    <xf numFmtId="164" fontId="20" fillId="26" borderId="17" xfId="0" applyNumberFormat="1" applyFont="1" applyFill="1" applyBorder="1"/>
    <xf numFmtId="164" fontId="0" fillId="26" borderId="31" xfId="0" applyNumberFormat="1" applyFill="1" applyBorder="1"/>
    <xf numFmtId="164" fontId="0" fillId="26" borderId="10" xfId="0" applyNumberFormat="1" applyFill="1" applyBorder="1"/>
    <xf numFmtId="164" fontId="0" fillId="26" borderId="17" xfId="0" applyNumberFormat="1" applyFill="1" applyBorder="1"/>
    <xf numFmtId="164" fontId="20" fillId="26" borderId="31" xfId="0" applyNumberFormat="1" applyFont="1" applyFill="1" applyBorder="1"/>
    <xf numFmtId="0" fontId="19" fillId="25" borderId="38" xfId="0" applyFont="1" applyFill="1" applyBorder="1"/>
    <xf numFmtId="1" fontId="19" fillId="25" borderId="39" xfId="0" applyNumberFormat="1" applyFont="1" applyFill="1" applyBorder="1"/>
    <xf numFmtId="1" fontId="19" fillId="25" borderId="40" xfId="0" applyNumberFormat="1" applyFont="1" applyFill="1" applyBorder="1"/>
    <xf numFmtId="1" fontId="19" fillId="25" borderId="41" xfId="0" applyNumberFormat="1" applyFont="1" applyFill="1" applyBorder="1"/>
    <xf numFmtId="0" fontId="34" fillId="22" borderId="10" xfId="36" applyFont="1" applyBorder="1"/>
    <xf numFmtId="164" fontId="20" fillId="26" borderId="42" xfId="0" applyNumberFormat="1" applyFont="1" applyFill="1" applyBorder="1"/>
    <xf numFmtId="164" fontId="0" fillId="26" borderId="34" xfId="0" applyNumberFormat="1" applyFill="1" applyBorder="1"/>
    <xf numFmtId="164" fontId="20" fillId="26" borderId="34" xfId="0" applyNumberFormat="1" applyFont="1" applyFill="1" applyBorder="1"/>
    <xf numFmtId="164" fontId="20" fillId="26" borderId="43" xfId="0" applyNumberFormat="1" applyFont="1" applyFill="1" applyBorder="1"/>
    <xf numFmtId="164" fontId="0" fillId="26" borderId="43" xfId="0" applyNumberFormat="1" applyFill="1" applyBorder="1"/>
    <xf numFmtId="164" fontId="20" fillId="26" borderId="44" xfId="0" applyNumberFormat="1" applyFont="1" applyFill="1" applyBorder="1"/>
    <xf numFmtId="0" fontId="0" fillId="24" borderId="45" xfId="0" applyFill="1" applyBorder="1"/>
    <xf numFmtId="0" fontId="0" fillId="24" borderId="43" xfId="0" applyFill="1" applyBorder="1"/>
    <xf numFmtId="0" fontId="20" fillId="24" borderId="46" xfId="0" applyFont="1" applyFill="1" applyBorder="1" applyAlignment="1">
      <alignment horizontal="center"/>
    </xf>
    <xf numFmtId="0" fontId="0" fillId="24" borderId="47" xfId="0" applyFill="1" applyBorder="1"/>
    <xf numFmtId="0" fontId="0" fillId="26" borderId="43" xfId="0" applyFill="1" applyBorder="1"/>
    <xf numFmtId="0" fontId="0" fillId="25" borderId="43" xfId="0" applyFill="1" applyBorder="1"/>
    <xf numFmtId="0" fontId="0" fillId="0" borderId="48" xfId="0" applyBorder="1"/>
    <xf numFmtId="0" fontId="20" fillId="0" borderId="0" xfId="0" applyFont="1"/>
    <xf numFmtId="0" fontId="31" fillId="0" borderId="0" xfId="0" applyFont="1"/>
    <xf numFmtId="0" fontId="28" fillId="29" borderId="16" xfId="0" applyFont="1" applyFill="1" applyBorder="1" applyAlignment="1">
      <alignment horizontal="left" vertical="center" wrapText="1"/>
    </xf>
    <xf numFmtId="0" fontId="31" fillId="30" borderId="0" xfId="0" applyFont="1" applyFill="1"/>
    <xf numFmtId="0" fontId="0" fillId="27" borderId="0" xfId="0" applyFill="1"/>
    <xf numFmtId="0" fontId="35" fillId="0" borderId="0" xfId="0" applyFont="1"/>
    <xf numFmtId="0" fontId="23" fillId="0" borderId="0" xfId="0" applyFont="1"/>
    <xf numFmtId="165" fontId="19" fillId="25" borderId="10" xfId="0" applyNumberFormat="1" applyFont="1" applyFill="1" applyBorder="1"/>
    <xf numFmtId="165" fontId="19" fillId="25" borderId="22" xfId="0" applyNumberFormat="1" applyFont="1" applyFill="1" applyBorder="1"/>
    <xf numFmtId="0" fontId="20" fillId="0" borderId="49" xfId="0" applyFont="1" applyBorder="1"/>
    <xf numFmtId="0" fontId="36" fillId="0" borderId="0" xfId="0" applyFont="1"/>
    <xf numFmtId="4" fontId="0" fillId="0" borderId="0" xfId="0" applyNumberFormat="1"/>
    <xf numFmtId="4" fontId="20" fillId="0" borderId="0" xfId="0" applyNumberFormat="1" applyFont="1"/>
    <xf numFmtId="0" fontId="20" fillId="0" borderId="50" xfId="0" applyFont="1" applyBorder="1"/>
    <xf numFmtId="49" fontId="20" fillId="0" borderId="50" xfId="0" applyNumberFormat="1" applyFont="1" applyBorder="1" applyAlignment="1">
      <alignment horizontal="right"/>
    </xf>
    <xf numFmtId="0" fontId="20" fillId="0" borderId="0" xfId="0" applyFont="1" applyBorder="1"/>
    <xf numFmtId="4" fontId="20" fillId="0" borderId="0" xfId="0" applyNumberFormat="1" applyFont="1" applyBorder="1"/>
    <xf numFmtId="165" fontId="20" fillId="0" borderId="49" xfId="0" applyNumberFormat="1" applyFont="1" applyBorder="1"/>
    <xf numFmtId="0" fontId="20" fillId="0" borderId="51" xfId="0" applyFont="1" applyBorder="1"/>
    <xf numFmtId="4" fontId="20" fillId="0" borderId="51" xfId="0" applyNumberFormat="1" applyFont="1" applyBorder="1" applyAlignment="1">
      <alignment horizontal="right"/>
    </xf>
    <xf numFmtId="0" fontId="37" fillId="0" borderId="0" xfId="0" applyFont="1"/>
    <xf numFmtId="0" fontId="20" fillId="0" borderId="51" xfId="0" applyFont="1" applyBorder="1" applyAlignment="1">
      <alignment horizontal="center"/>
    </xf>
    <xf numFmtId="4" fontId="36" fillId="0" borderId="0" xfId="0" applyNumberFormat="1" applyFont="1"/>
    <xf numFmtId="0" fontId="20" fillId="0" borderId="50" xfId="0" applyNumberFormat="1" applyFont="1" applyBorder="1" applyAlignment="1">
      <alignment horizontal="right"/>
    </xf>
    <xf numFmtId="4" fontId="0" fillId="0" borderId="52" xfId="0" applyNumberFormat="1" applyBorder="1"/>
    <xf numFmtId="4" fontId="0" fillId="0" borderId="42" xfId="0" applyNumberFormat="1" applyBorder="1"/>
    <xf numFmtId="4" fontId="0" fillId="0" borderId="53" xfId="0" applyNumberFormat="1" applyBorder="1"/>
    <xf numFmtId="0" fontId="37" fillId="0" borderId="54" xfId="0" applyFont="1" applyBorder="1" applyAlignment="1">
      <alignment wrapText="1"/>
    </xf>
    <xf numFmtId="0" fontId="37" fillId="0" borderId="55" xfId="0" applyFont="1" applyBorder="1" applyAlignment="1">
      <alignment wrapText="1"/>
    </xf>
    <xf numFmtId="0" fontId="37" fillId="0" borderId="56" xfId="0" applyFont="1" applyBorder="1" applyAlignment="1">
      <alignment wrapText="1"/>
    </xf>
    <xf numFmtId="0" fontId="0" fillId="0" borderId="57" xfId="0" applyBorder="1"/>
    <xf numFmtId="0" fontId="0" fillId="0" borderId="58" xfId="0" applyBorder="1"/>
    <xf numFmtId="0" fontId="0" fillId="0" borderId="10" xfId="0" applyBorder="1"/>
    <xf numFmtId="0" fontId="0" fillId="0" borderId="43" xfId="0" applyBorder="1"/>
    <xf numFmtId="0" fontId="0" fillId="0" borderId="59" xfId="0" applyBorder="1"/>
    <xf numFmtId="0" fontId="0" fillId="0" borderId="60" xfId="0" applyBorder="1"/>
    <xf numFmtId="0" fontId="20" fillId="0" borderId="61" xfId="0" applyFont="1" applyBorder="1" applyAlignment="1">
      <alignment horizontal="center"/>
    </xf>
    <xf numFmtId="0" fontId="20" fillId="0" borderId="62" xfId="0" applyFont="1" applyBorder="1"/>
    <xf numFmtId="0" fontId="38" fillId="0" borderId="0" xfId="0" applyFont="1" applyAlignme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B15" sqref="B15"/>
    </sheetView>
  </sheetViews>
  <sheetFormatPr defaultRowHeight="12.75" x14ac:dyDescent="0.2"/>
  <sheetData>
    <row r="1" spans="1:2" ht="26.25" x14ac:dyDescent="0.4">
      <c r="A1" s="95" t="s">
        <v>79</v>
      </c>
    </row>
    <row r="2" spans="1:2" ht="18" x14ac:dyDescent="0.25">
      <c r="A2" s="96" t="s">
        <v>81</v>
      </c>
    </row>
    <row r="3" spans="1:2" ht="18" x14ac:dyDescent="0.25">
      <c r="A3" s="96" t="s">
        <v>80</v>
      </c>
    </row>
    <row r="6" spans="1:2" ht="18" x14ac:dyDescent="0.25">
      <c r="A6" s="96" t="s">
        <v>82</v>
      </c>
    </row>
    <row r="8" spans="1:2" x14ac:dyDescent="0.2">
      <c r="A8" s="93"/>
      <c r="B8" s="91" t="s">
        <v>86</v>
      </c>
    </row>
    <row r="9" spans="1:2" x14ac:dyDescent="0.2">
      <c r="A9" s="94"/>
      <c r="B9" s="91" t="s">
        <v>83</v>
      </c>
    </row>
    <row r="11" spans="1:2" x14ac:dyDescent="0.2">
      <c r="A11" s="91" t="s">
        <v>96</v>
      </c>
    </row>
    <row r="13" spans="1:2" x14ac:dyDescent="0.2">
      <c r="A13" s="91" t="s">
        <v>85</v>
      </c>
    </row>
    <row r="23" spans="1:1" x14ac:dyDescent="0.2">
      <c r="A23" s="91" t="s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="110" zoomScaleNormal="110" workbookViewId="0">
      <selection activeCell="C5" sqref="C5"/>
    </sheetView>
  </sheetViews>
  <sheetFormatPr defaultRowHeight="12.75" x14ac:dyDescent="0.2"/>
  <cols>
    <col min="1" max="1" width="56.5703125" style="2" customWidth="1"/>
    <col min="2" max="5" width="15.7109375" customWidth="1"/>
    <col min="6" max="6" width="15.7109375" style="5" customWidth="1"/>
    <col min="11" max="11" width="13.140625" customWidth="1"/>
  </cols>
  <sheetData>
    <row r="1" spans="1:11" ht="19.5" thickTop="1" thickBot="1" x14ac:dyDescent="0.25">
      <c r="A1" s="34" t="s">
        <v>47</v>
      </c>
      <c r="B1" s="12"/>
      <c r="C1" s="12"/>
      <c r="D1" s="12"/>
      <c r="E1" s="12"/>
      <c r="F1" s="13"/>
      <c r="G1" s="3"/>
      <c r="H1" s="3"/>
      <c r="J1" s="3"/>
      <c r="K1" s="3"/>
    </row>
    <row r="2" spans="1:11" ht="30" customHeight="1" thickTop="1" x14ac:dyDescent="0.25">
      <c r="A2" s="14" t="s">
        <v>0</v>
      </c>
      <c r="B2" s="8"/>
      <c r="C2" s="6"/>
      <c r="D2" s="6"/>
      <c r="E2" s="6"/>
      <c r="F2" s="11"/>
    </row>
    <row r="3" spans="1:11" ht="30" customHeight="1" x14ac:dyDescent="0.2">
      <c r="A3" s="92"/>
      <c r="B3" s="35"/>
      <c r="C3" s="35"/>
      <c r="D3" s="35"/>
      <c r="E3" s="35"/>
      <c r="F3" s="36"/>
    </row>
    <row r="4" spans="1:11" ht="30" customHeight="1" thickBot="1" x14ac:dyDescent="0.3">
      <c r="A4" s="15" t="s">
        <v>2</v>
      </c>
      <c r="B4" s="16">
        <v>2019</v>
      </c>
      <c r="C4" s="16">
        <v>2020</v>
      </c>
      <c r="D4" s="16">
        <v>2021</v>
      </c>
      <c r="E4" s="16">
        <v>2022</v>
      </c>
      <c r="F4" s="17">
        <v>2023</v>
      </c>
    </row>
    <row r="5" spans="1:11" ht="30" customHeight="1" thickTop="1" x14ac:dyDescent="0.25">
      <c r="A5" s="37" t="s">
        <v>3</v>
      </c>
      <c r="B5" s="59"/>
      <c r="C5" s="20"/>
      <c r="D5" s="20"/>
      <c r="E5" s="20"/>
      <c r="F5" s="21"/>
    </row>
    <row r="6" spans="1:11" ht="30" customHeight="1" x14ac:dyDescent="0.25">
      <c r="A6" s="38" t="s">
        <v>1</v>
      </c>
      <c r="B6" s="22"/>
      <c r="C6" s="23"/>
      <c r="D6" s="23"/>
      <c r="E6" s="23"/>
      <c r="F6" s="24"/>
    </row>
    <row r="7" spans="1:11" ht="30" customHeight="1" x14ac:dyDescent="0.25">
      <c r="A7" s="39" t="s">
        <v>4</v>
      </c>
      <c r="B7" s="60"/>
      <c r="C7" s="23"/>
      <c r="D7" s="23"/>
      <c r="E7" s="23"/>
      <c r="F7" s="24"/>
    </row>
    <row r="8" spans="1:11" ht="30" customHeight="1" x14ac:dyDescent="0.25">
      <c r="A8" s="39" t="s">
        <v>5</v>
      </c>
      <c r="B8" s="22"/>
      <c r="C8" s="23"/>
      <c r="D8" s="23"/>
      <c r="E8" s="23"/>
      <c r="F8" s="24"/>
    </row>
    <row r="9" spans="1:11" ht="30" customHeight="1" x14ac:dyDescent="0.25">
      <c r="A9" s="39" t="s">
        <v>78</v>
      </c>
      <c r="B9" s="58"/>
      <c r="C9" s="97"/>
      <c r="D9" s="97"/>
      <c r="E9" s="97"/>
      <c r="F9" s="98"/>
    </row>
    <row r="10" spans="1:11" ht="30" customHeight="1" x14ac:dyDescent="0.25">
      <c r="A10" s="39" t="s">
        <v>6</v>
      </c>
      <c r="B10" s="58"/>
      <c r="C10" s="97"/>
      <c r="D10" s="97"/>
      <c r="E10" s="97"/>
      <c r="F10" s="98"/>
    </row>
    <row r="11" spans="1:11" ht="45" customHeight="1" x14ac:dyDescent="0.25">
      <c r="A11" s="39" t="s">
        <v>61</v>
      </c>
      <c r="B11" s="22"/>
      <c r="C11" s="23"/>
      <c r="D11" s="23"/>
      <c r="E11" s="23"/>
      <c r="F11" s="24"/>
    </row>
    <row r="12" spans="1:11" ht="45" customHeight="1" x14ac:dyDescent="0.25">
      <c r="A12" s="39" t="s">
        <v>7</v>
      </c>
      <c r="B12" s="22"/>
      <c r="C12" s="23"/>
      <c r="D12" s="23"/>
      <c r="E12" s="23"/>
      <c r="F12" s="24"/>
    </row>
    <row r="13" spans="1:11" ht="45" customHeight="1" x14ac:dyDescent="0.25">
      <c r="A13" s="39" t="s">
        <v>54</v>
      </c>
      <c r="B13" s="22"/>
      <c r="C13" s="23"/>
      <c r="D13" s="23"/>
      <c r="E13" s="23"/>
      <c r="F13" s="24"/>
    </row>
    <row r="14" spans="1:11" ht="45" customHeight="1" x14ac:dyDescent="0.25">
      <c r="A14" s="39" t="s">
        <v>57</v>
      </c>
      <c r="B14" s="22"/>
      <c r="C14" s="23"/>
      <c r="D14" s="23"/>
      <c r="E14" s="23"/>
      <c r="F14" s="24"/>
    </row>
    <row r="15" spans="1:11" ht="45" customHeight="1" x14ac:dyDescent="0.25">
      <c r="A15" s="39" t="s">
        <v>55</v>
      </c>
      <c r="B15" s="22"/>
      <c r="C15" s="23"/>
      <c r="D15" s="23"/>
      <c r="E15" s="23"/>
      <c r="F15" s="24"/>
    </row>
    <row r="16" spans="1:11" ht="45" customHeight="1" x14ac:dyDescent="0.25">
      <c r="A16" s="39" t="s">
        <v>56</v>
      </c>
      <c r="B16" s="22"/>
      <c r="C16" s="65"/>
      <c r="D16" s="65"/>
      <c r="E16" s="65"/>
      <c r="F16" s="66"/>
    </row>
    <row r="17" spans="1:6" ht="45" customHeight="1" x14ac:dyDescent="0.25">
      <c r="A17" s="39" t="s">
        <v>66</v>
      </c>
      <c r="B17" s="72"/>
      <c r="C17" s="65"/>
      <c r="D17" s="65"/>
      <c r="E17" s="65"/>
      <c r="F17" s="66"/>
    </row>
    <row r="18" spans="1:6" ht="45" customHeight="1" thickBot="1" x14ac:dyDescent="0.3">
      <c r="A18" s="40" t="s">
        <v>72</v>
      </c>
      <c r="B18" s="73"/>
      <c r="C18" s="74"/>
      <c r="D18" s="74"/>
      <c r="E18" s="74"/>
      <c r="F18" s="75"/>
    </row>
    <row r="19" spans="1:6" ht="17.25" thickTop="1" thickBot="1" x14ac:dyDescent="0.3">
      <c r="A19" s="40"/>
      <c r="B19" s="25"/>
    </row>
    <row r="20" spans="1:6" ht="13.5" thickTop="1" x14ac:dyDescent="0.2"/>
  </sheetData>
  <phoneticPr fontId="21" type="noConversion"/>
  <pageMargins left="0.63" right="0.63" top="0.68" bottom="0.75" header="0.42" footer="0.43"/>
  <pageSetup paperSize="5" scale="91" fitToHeight="10" orientation="landscape" horizontalDpi="4294967293" verticalDpi="0" r:id="rId1"/>
  <headerFooter alignWithMargins="0"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workbookViewId="0">
      <selection activeCell="B2" sqref="B2"/>
    </sheetView>
  </sheetViews>
  <sheetFormatPr defaultRowHeight="12.75" x14ac:dyDescent="0.2"/>
  <cols>
    <col min="1" max="1" width="56.5703125" style="2" customWidth="1"/>
    <col min="2" max="6" width="15.7109375" customWidth="1"/>
    <col min="11" max="11" width="13.140625" customWidth="1"/>
  </cols>
  <sheetData>
    <row r="1" spans="1:11" ht="18" x14ac:dyDescent="0.2">
      <c r="A1" s="33" t="s">
        <v>47</v>
      </c>
      <c r="B1" s="9"/>
      <c r="C1" s="9"/>
      <c r="D1" s="9"/>
      <c r="E1" s="9"/>
      <c r="F1" s="9"/>
      <c r="G1" s="3"/>
      <c r="H1" s="3"/>
      <c r="J1" s="3"/>
      <c r="K1" s="3"/>
    </row>
    <row r="2" spans="1:11" ht="31.5" x14ac:dyDescent="0.25">
      <c r="A2" s="1" t="s">
        <v>8</v>
      </c>
      <c r="B2" s="31">
        <f>'General State Information'!B4</f>
        <v>2019</v>
      </c>
      <c r="C2" s="31">
        <f>'General State Information'!C4</f>
        <v>2020</v>
      </c>
      <c r="D2" s="31">
        <f>'General State Information'!D4</f>
        <v>2021</v>
      </c>
      <c r="E2" s="31">
        <f>'General State Information'!E4</f>
        <v>2022</v>
      </c>
      <c r="F2" s="31">
        <f>'General State Information'!F4</f>
        <v>2023</v>
      </c>
    </row>
    <row r="3" spans="1:11" ht="30" customHeight="1" x14ac:dyDescent="0.2">
      <c r="A3" s="18" t="s">
        <v>50</v>
      </c>
      <c r="B3" s="10"/>
      <c r="C3" s="10"/>
      <c r="D3" s="10"/>
      <c r="E3" s="10"/>
      <c r="F3" s="19"/>
    </row>
    <row r="4" spans="1:11" ht="31.5" x14ac:dyDescent="0.25">
      <c r="A4" s="28" t="s">
        <v>9</v>
      </c>
      <c r="B4" s="29"/>
      <c r="C4" s="29"/>
      <c r="D4" s="29"/>
      <c r="E4" s="29"/>
      <c r="F4" s="29"/>
    </row>
    <row r="5" spans="1:11" ht="31.5" x14ac:dyDescent="0.25">
      <c r="A5" s="26" t="s">
        <v>64</v>
      </c>
      <c r="B5" s="4"/>
      <c r="C5" s="4"/>
      <c r="D5" s="4"/>
      <c r="E5" s="4"/>
      <c r="F5" s="4"/>
    </row>
    <row r="6" spans="1:11" ht="31.5" x14ac:dyDescent="0.25">
      <c r="A6" s="26" t="s">
        <v>63</v>
      </c>
      <c r="B6" s="4"/>
      <c r="C6" s="4"/>
      <c r="D6" s="4"/>
      <c r="E6" s="4"/>
      <c r="F6" s="4"/>
    </row>
    <row r="7" spans="1:11" ht="47.25" x14ac:dyDescent="0.25">
      <c r="A7" s="27" t="s">
        <v>65</v>
      </c>
      <c r="B7" s="4"/>
      <c r="C7" s="4"/>
      <c r="D7" s="4"/>
      <c r="E7" s="4"/>
      <c r="F7" s="4"/>
    </row>
    <row r="8" spans="1:11" ht="15.75" x14ac:dyDescent="0.25">
      <c r="A8" s="28" t="s">
        <v>10</v>
      </c>
      <c r="B8" s="29"/>
      <c r="C8" s="29"/>
      <c r="D8" s="29"/>
      <c r="E8" s="29"/>
      <c r="F8" s="29"/>
    </row>
    <row r="9" spans="1:11" ht="49.5" x14ac:dyDescent="0.3">
      <c r="A9" s="61" t="s">
        <v>58</v>
      </c>
      <c r="B9" s="76"/>
      <c r="C9" s="62"/>
      <c r="D9" s="62"/>
      <c r="E9" s="62"/>
      <c r="F9" s="62"/>
    </row>
    <row r="10" spans="1:11" ht="49.5" x14ac:dyDescent="0.3">
      <c r="A10" s="63" t="s">
        <v>59</v>
      </c>
      <c r="B10" s="76"/>
      <c r="C10" s="62"/>
      <c r="D10" s="62"/>
      <c r="E10" s="62"/>
      <c r="F10" s="62"/>
    </row>
    <row r="11" spans="1:11" ht="15.75" x14ac:dyDescent="0.25">
      <c r="A11" s="28" t="s">
        <v>11</v>
      </c>
      <c r="B11" s="29"/>
      <c r="C11" s="29"/>
      <c r="D11" s="29"/>
      <c r="E11" s="29"/>
      <c r="F11" s="29"/>
    </row>
    <row r="12" spans="1:11" ht="15.75" x14ac:dyDescent="0.25">
      <c r="A12" s="27" t="s">
        <v>12</v>
      </c>
      <c r="B12" s="4"/>
      <c r="C12" s="4"/>
      <c r="D12" s="4"/>
      <c r="E12" s="4"/>
      <c r="F12" s="4"/>
    </row>
    <row r="13" spans="1:11" ht="31.5" x14ac:dyDescent="0.25">
      <c r="A13" s="27" t="s">
        <v>14</v>
      </c>
      <c r="B13" s="4"/>
      <c r="C13" s="4"/>
      <c r="D13" s="4"/>
      <c r="E13" s="4"/>
      <c r="F13" s="4"/>
    </row>
    <row r="14" spans="1:11" ht="15.75" x14ac:dyDescent="0.25">
      <c r="A14" s="27" t="s">
        <v>13</v>
      </c>
      <c r="B14" s="4"/>
      <c r="C14" s="4"/>
      <c r="D14" s="4"/>
      <c r="E14" s="4"/>
      <c r="F14" s="4"/>
    </row>
    <row r="15" spans="1:11" ht="31.5" x14ac:dyDescent="0.25">
      <c r="A15" s="28" t="s">
        <v>15</v>
      </c>
      <c r="B15" s="29"/>
      <c r="C15" s="29"/>
      <c r="D15" s="29"/>
      <c r="E15" s="29"/>
      <c r="F15" s="29"/>
    </row>
    <row r="16" spans="1:11" ht="31.5" x14ac:dyDescent="0.25">
      <c r="A16" s="27" t="s">
        <v>16</v>
      </c>
      <c r="B16" s="4"/>
      <c r="C16" s="4"/>
      <c r="D16" s="4"/>
      <c r="E16" s="4"/>
      <c r="F16" s="4"/>
    </row>
    <row r="17" spans="1:6" ht="31.5" x14ac:dyDescent="0.25">
      <c r="A17" s="44" t="s">
        <v>71</v>
      </c>
      <c r="B17" s="4"/>
      <c r="C17" s="4"/>
      <c r="D17" s="4"/>
      <c r="E17" s="4"/>
      <c r="F17" s="4"/>
    </row>
    <row r="18" spans="1:6" ht="15.75" x14ac:dyDescent="0.25">
      <c r="A18" s="27" t="s">
        <v>17</v>
      </c>
      <c r="B18" s="4"/>
      <c r="C18" s="4"/>
      <c r="D18" s="4"/>
      <c r="E18" s="4"/>
      <c r="F18" s="4"/>
    </row>
    <row r="19" spans="1:6" ht="15.75" x14ac:dyDescent="0.25">
      <c r="A19" s="26" t="s">
        <v>18</v>
      </c>
      <c r="B19" s="4"/>
      <c r="C19" s="4"/>
      <c r="D19" s="4"/>
      <c r="E19" s="4"/>
      <c r="F19" s="4"/>
    </row>
    <row r="20" spans="1:6" ht="15.75" x14ac:dyDescent="0.25">
      <c r="A20" s="26" t="s">
        <v>19</v>
      </c>
      <c r="B20" s="4"/>
      <c r="C20" s="4"/>
      <c r="D20" s="4"/>
      <c r="E20" s="4"/>
      <c r="F20" s="4"/>
    </row>
    <row r="21" spans="1:6" ht="15.75" x14ac:dyDescent="0.25">
      <c r="A21" s="28" t="s">
        <v>20</v>
      </c>
      <c r="B21" s="29"/>
      <c r="C21" s="29"/>
      <c r="D21" s="29"/>
      <c r="E21" s="29"/>
      <c r="F21" s="29"/>
    </row>
    <row r="22" spans="1:6" ht="31.5" x14ac:dyDescent="0.25">
      <c r="A22" s="26" t="s">
        <v>60</v>
      </c>
      <c r="B22" s="4"/>
      <c r="C22" s="4"/>
      <c r="D22" s="4"/>
      <c r="E22" s="4"/>
      <c r="F22" s="4"/>
    </row>
    <row r="23" spans="1:6" ht="15.75" x14ac:dyDescent="0.25">
      <c r="A23" s="28" t="s">
        <v>21</v>
      </c>
      <c r="B23" s="29"/>
      <c r="C23" s="29"/>
      <c r="D23" s="29"/>
      <c r="E23" s="29"/>
      <c r="F23" s="29"/>
    </row>
    <row r="24" spans="1:6" ht="15.75" x14ac:dyDescent="0.25">
      <c r="A24" s="26" t="s">
        <v>22</v>
      </c>
      <c r="B24" s="4"/>
      <c r="C24" s="4"/>
      <c r="D24" s="4"/>
      <c r="E24" s="4"/>
      <c r="F24" s="4"/>
    </row>
    <row r="25" spans="1:6" ht="15.75" x14ac:dyDescent="0.25">
      <c r="A25" s="26" t="s">
        <v>23</v>
      </c>
      <c r="B25" s="4"/>
      <c r="C25" s="4"/>
      <c r="D25" s="4"/>
      <c r="E25" s="4"/>
      <c r="F25" s="4"/>
    </row>
    <row r="26" spans="1:6" ht="15.75" x14ac:dyDescent="0.25">
      <c r="A26" s="28" t="s">
        <v>24</v>
      </c>
      <c r="B26" s="29"/>
      <c r="C26" s="29"/>
      <c r="D26" s="29"/>
      <c r="E26" s="29"/>
      <c r="F26" s="29"/>
    </row>
    <row r="27" spans="1:6" ht="15.75" x14ac:dyDescent="0.25">
      <c r="A27" s="26" t="s">
        <v>25</v>
      </c>
      <c r="B27" s="4"/>
      <c r="C27" s="4"/>
      <c r="D27" s="4"/>
      <c r="E27" s="4"/>
      <c r="F27" s="4"/>
    </row>
    <row r="28" spans="1:6" ht="15.75" x14ac:dyDescent="0.25">
      <c r="A28" s="28" t="s">
        <v>26</v>
      </c>
      <c r="B28" s="29"/>
      <c r="C28" s="29"/>
      <c r="D28" s="29"/>
      <c r="E28" s="29"/>
      <c r="F28" s="29"/>
    </row>
    <row r="29" spans="1:6" ht="15.75" x14ac:dyDescent="0.25">
      <c r="A29" s="26" t="s">
        <v>33</v>
      </c>
      <c r="B29" s="4"/>
      <c r="C29" s="4"/>
      <c r="D29" s="4"/>
      <c r="E29" s="4"/>
      <c r="F29" s="4"/>
    </row>
    <row r="30" spans="1:6" ht="31.5" x14ac:dyDescent="0.25">
      <c r="A30" s="26" t="s">
        <v>74</v>
      </c>
      <c r="B30" s="4"/>
      <c r="C30" s="4"/>
      <c r="D30" s="4"/>
      <c r="E30" s="4"/>
      <c r="F30" s="4"/>
    </row>
    <row r="31" spans="1:6" ht="15.75" x14ac:dyDescent="0.25">
      <c r="A31" s="28" t="s">
        <v>27</v>
      </c>
      <c r="B31" s="29"/>
      <c r="C31" s="29"/>
      <c r="D31" s="29"/>
      <c r="E31" s="29"/>
      <c r="F31" s="29"/>
    </row>
    <row r="32" spans="1:6" ht="15.75" x14ac:dyDescent="0.25">
      <c r="A32" s="26" t="s">
        <v>29</v>
      </c>
      <c r="B32" s="4"/>
      <c r="C32" s="4"/>
      <c r="D32" s="4"/>
      <c r="E32" s="4"/>
      <c r="F32" s="4"/>
    </row>
    <row r="33" spans="1:6" ht="31.5" x14ac:dyDescent="0.25">
      <c r="A33" s="26" t="s">
        <v>62</v>
      </c>
      <c r="B33" s="4"/>
      <c r="C33" s="4"/>
      <c r="D33" s="4"/>
      <c r="E33" s="4"/>
      <c r="F33" s="4"/>
    </row>
    <row r="34" spans="1:6" ht="15.75" x14ac:dyDescent="0.25">
      <c r="A34" s="28" t="s">
        <v>28</v>
      </c>
      <c r="B34" s="29"/>
      <c r="C34" s="29"/>
      <c r="D34" s="29"/>
      <c r="E34" s="29"/>
      <c r="F34" s="29"/>
    </row>
    <row r="35" spans="1:6" ht="15.75" x14ac:dyDescent="0.25">
      <c r="A35" s="26" t="s">
        <v>30</v>
      </c>
      <c r="B35" s="4"/>
      <c r="C35" s="4"/>
      <c r="D35" s="4"/>
      <c r="E35" s="4"/>
      <c r="F35" s="4"/>
    </row>
    <row r="36" spans="1:6" ht="15.75" x14ac:dyDescent="0.25">
      <c r="A36" s="26" t="s">
        <v>31</v>
      </c>
      <c r="B36" s="4"/>
      <c r="C36" s="4"/>
      <c r="D36" s="4"/>
      <c r="E36" s="4"/>
      <c r="F36" s="4"/>
    </row>
    <row r="37" spans="1:6" ht="15.75" x14ac:dyDescent="0.25">
      <c r="A37" s="26" t="s">
        <v>32</v>
      </c>
      <c r="B37" s="4"/>
      <c r="C37" s="4"/>
      <c r="D37" s="4"/>
      <c r="E37" s="4"/>
      <c r="F37" s="4"/>
    </row>
    <row r="38" spans="1:6" ht="15.75" x14ac:dyDescent="0.25">
      <c r="A38" s="28" t="s">
        <v>51</v>
      </c>
      <c r="B38" s="41">
        <f>SUM(B4:B37)</f>
        <v>0</v>
      </c>
      <c r="C38" s="41">
        <f>SUM(C4:C37)</f>
        <v>0</v>
      </c>
      <c r="D38" s="41">
        <f>SUM(D4:D37)</f>
        <v>0</v>
      </c>
      <c r="E38" s="41">
        <f>SUM(E4:E37)</f>
        <v>0</v>
      </c>
      <c r="F38" s="41">
        <f>SUM(F4:F37)</f>
        <v>0</v>
      </c>
    </row>
    <row r="39" spans="1:6" ht="30" customHeight="1" x14ac:dyDescent="0.2">
      <c r="A39" s="30" t="s">
        <v>53</v>
      </c>
      <c r="B39" s="10"/>
      <c r="C39" s="10"/>
      <c r="D39" s="10"/>
      <c r="E39" s="10"/>
      <c r="F39" s="19"/>
    </row>
    <row r="40" spans="1:6" ht="31.5" x14ac:dyDescent="0.25">
      <c r="A40" s="28" t="s">
        <v>9</v>
      </c>
      <c r="B40" s="29"/>
      <c r="C40" s="29"/>
      <c r="D40" s="29"/>
      <c r="E40" s="29"/>
      <c r="F40" s="29"/>
    </row>
    <row r="41" spans="1:6" ht="15.75" x14ac:dyDescent="0.25">
      <c r="A41" s="28" t="s">
        <v>10</v>
      </c>
      <c r="B41" s="29"/>
      <c r="C41" s="29"/>
      <c r="D41" s="29"/>
      <c r="E41" s="29"/>
      <c r="F41" s="29"/>
    </row>
    <row r="42" spans="1:6" ht="15.75" x14ac:dyDescent="0.25">
      <c r="A42" s="27" t="s">
        <v>77</v>
      </c>
      <c r="B42" s="4"/>
      <c r="C42" s="4"/>
      <c r="D42" s="4"/>
      <c r="E42" s="4"/>
      <c r="F42" s="4"/>
    </row>
    <row r="43" spans="1:6" ht="47.25" x14ac:dyDescent="0.25">
      <c r="A43" s="27" t="s">
        <v>34</v>
      </c>
      <c r="B43" s="4"/>
      <c r="C43" s="4"/>
      <c r="D43" s="4"/>
      <c r="E43" s="4"/>
      <c r="F43" s="4"/>
    </row>
    <row r="44" spans="1:6" ht="15.75" x14ac:dyDescent="0.25">
      <c r="A44" s="28" t="s">
        <v>11</v>
      </c>
      <c r="B44" s="29"/>
      <c r="C44" s="29"/>
      <c r="D44" s="29"/>
      <c r="E44" s="29"/>
      <c r="F44" s="29"/>
    </row>
    <row r="45" spans="1:6" ht="15.75" x14ac:dyDescent="0.25">
      <c r="A45" s="44" t="s">
        <v>69</v>
      </c>
      <c r="B45" s="7"/>
      <c r="C45" s="7"/>
      <c r="D45" s="7"/>
      <c r="E45" s="7"/>
      <c r="F45" s="4"/>
    </row>
    <row r="46" spans="1:6" ht="15.75" x14ac:dyDescent="0.25">
      <c r="A46" s="44" t="s">
        <v>70</v>
      </c>
      <c r="B46" s="7"/>
      <c r="C46" s="7"/>
      <c r="D46" s="7"/>
      <c r="E46" s="7"/>
      <c r="F46" s="4"/>
    </row>
    <row r="47" spans="1:6" ht="15.75" x14ac:dyDescent="0.25">
      <c r="A47" s="44" t="s">
        <v>67</v>
      </c>
      <c r="B47" s="7"/>
      <c r="C47" s="7"/>
      <c r="D47" s="7"/>
      <c r="E47" s="7"/>
      <c r="F47" s="4"/>
    </row>
    <row r="48" spans="1:6" ht="15.75" x14ac:dyDescent="0.25">
      <c r="A48" s="44" t="s">
        <v>68</v>
      </c>
      <c r="B48" s="7"/>
      <c r="C48" s="7"/>
      <c r="D48" s="7"/>
      <c r="E48" s="7"/>
      <c r="F48" s="4"/>
    </row>
    <row r="49" spans="1:6" ht="31.5" x14ac:dyDescent="0.25">
      <c r="A49" s="28" t="s">
        <v>15</v>
      </c>
      <c r="B49" s="29"/>
      <c r="C49" s="29"/>
      <c r="D49" s="29"/>
      <c r="E49" s="29"/>
      <c r="F49" s="29"/>
    </row>
    <row r="50" spans="1:6" ht="31.5" x14ac:dyDescent="0.25">
      <c r="A50" s="27" t="s">
        <v>35</v>
      </c>
      <c r="B50" s="4"/>
      <c r="C50" s="4"/>
      <c r="D50" s="4"/>
      <c r="E50" s="4"/>
      <c r="F50" s="4"/>
    </row>
    <row r="51" spans="1:6" ht="15.75" x14ac:dyDescent="0.25">
      <c r="A51" s="27" t="s">
        <v>36</v>
      </c>
      <c r="B51" s="4"/>
      <c r="C51" s="4"/>
      <c r="D51" s="4"/>
      <c r="E51" s="4"/>
      <c r="F51" s="4"/>
    </row>
    <row r="52" spans="1:6" ht="15.75" x14ac:dyDescent="0.25">
      <c r="A52" s="28" t="s">
        <v>20</v>
      </c>
      <c r="B52" s="29"/>
      <c r="C52" s="29"/>
      <c r="D52" s="29"/>
      <c r="E52" s="29"/>
      <c r="F52" s="29"/>
    </row>
    <row r="53" spans="1:6" ht="15.75" x14ac:dyDescent="0.25">
      <c r="A53" s="26" t="s">
        <v>73</v>
      </c>
      <c r="B53" s="4"/>
      <c r="C53" s="4"/>
      <c r="D53" s="4"/>
      <c r="E53" s="4"/>
      <c r="F53" s="4"/>
    </row>
    <row r="54" spans="1:6" ht="15.75" x14ac:dyDescent="0.25">
      <c r="A54" s="26" t="s">
        <v>38</v>
      </c>
      <c r="B54" s="4"/>
      <c r="C54" s="4"/>
      <c r="D54" s="4"/>
      <c r="E54" s="4"/>
      <c r="F54" s="4"/>
    </row>
    <row r="55" spans="1:6" ht="15.75" x14ac:dyDescent="0.25">
      <c r="A55" s="28" t="s">
        <v>21</v>
      </c>
      <c r="B55" s="29"/>
      <c r="C55" s="29"/>
      <c r="D55" s="29"/>
      <c r="E55" s="29"/>
      <c r="F55" s="29"/>
    </row>
    <row r="56" spans="1:6" ht="15.75" x14ac:dyDescent="0.25">
      <c r="A56" s="28" t="s">
        <v>24</v>
      </c>
      <c r="B56" s="29"/>
      <c r="C56" s="29"/>
      <c r="D56" s="29"/>
      <c r="E56" s="29"/>
      <c r="F56" s="29"/>
    </row>
    <row r="57" spans="1:6" ht="31.5" x14ac:dyDescent="0.25">
      <c r="A57" s="26" t="s">
        <v>37</v>
      </c>
      <c r="B57" s="4"/>
      <c r="C57" s="4"/>
      <c r="D57" s="4"/>
      <c r="E57" s="4"/>
      <c r="F57" s="4"/>
    </row>
    <row r="58" spans="1:6" ht="15.75" x14ac:dyDescent="0.25">
      <c r="A58" s="28" t="s">
        <v>26</v>
      </c>
      <c r="B58" s="29"/>
      <c r="C58" s="29"/>
      <c r="D58" s="29"/>
      <c r="E58" s="29"/>
      <c r="F58" s="29"/>
    </row>
    <row r="59" spans="1:6" ht="15.75" x14ac:dyDescent="0.25">
      <c r="A59" s="26" t="s">
        <v>75</v>
      </c>
      <c r="B59" s="4"/>
      <c r="C59" s="4"/>
      <c r="D59" s="4"/>
      <c r="E59" s="4"/>
      <c r="F59" s="4"/>
    </row>
    <row r="60" spans="1:6" ht="15.75" x14ac:dyDescent="0.25">
      <c r="A60" s="26" t="s">
        <v>76</v>
      </c>
      <c r="B60" s="4"/>
      <c r="C60" s="4"/>
      <c r="D60" s="4"/>
      <c r="E60" s="4"/>
      <c r="F60" s="4"/>
    </row>
    <row r="61" spans="1:6" ht="15.75" x14ac:dyDescent="0.25">
      <c r="A61" s="28" t="s">
        <v>27</v>
      </c>
      <c r="B61" s="29"/>
      <c r="C61" s="29"/>
      <c r="D61" s="29"/>
      <c r="E61" s="29"/>
      <c r="F61" s="29"/>
    </row>
    <row r="62" spans="1:6" ht="15.75" x14ac:dyDescent="0.25">
      <c r="A62" s="28" t="s">
        <v>28</v>
      </c>
      <c r="B62" s="29"/>
      <c r="C62" s="29"/>
      <c r="D62" s="29"/>
      <c r="E62" s="29"/>
      <c r="F62" s="29"/>
    </row>
    <row r="63" spans="1:6" ht="15.75" x14ac:dyDescent="0.25">
      <c r="A63" s="28" t="s">
        <v>39</v>
      </c>
      <c r="B63" s="29"/>
      <c r="C63" s="29"/>
      <c r="D63" s="29"/>
      <c r="E63" s="29"/>
      <c r="F63" s="29"/>
    </row>
    <row r="64" spans="1:6" ht="15.75" x14ac:dyDescent="0.25">
      <c r="A64" s="27" t="s">
        <v>40</v>
      </c>
      <c r="B64" s="4"/>
      <c r="C64" s="4"/>
      <c r="D64" s="4"/>
      <c r="E64" s="4"/>
      <c r="F64" s="4"/>
    </row>
    <row r="65" spans="1:6" ht="15.75" x14ac:dyDescent="0.25">
      <c r="A65" s="27" t="s">
        <v>41</v>
      </c>
      <c r="B65" s="4"/>
      <c r="C65" s="4"/>
      <c r="D65" s="4"/>
      <c r="E65" s="4"/>
      <c r="F65" s="4"/>
    </row>
    <row r="66" spans="1:6" ht="15.75" x14ac:dyDescent="0.25">
      <c r="A66" s="27" t="s">
        <v>42</v>
      </c>
      <c r="B66" s="4"/>
      <c r="C66" s="4"/>
      <c r="D66" s="4"/>
      <c r="E66" s="4"/>
      <c r="F66" s="4"/>
    </row>
    <row r="67" spans="1:6" ht="15.75" x14ac:dyDescent="0.25">
      <c r="A67" s="27" t="s">
        <v>43</v>
      </c>
      <c r="B67" s="4"/>
      <c r="C67" s="4"/>
      <c r="D67" s="4"/>
      <c r="E67" s="4"/>
      <c r="F67" s="4"/>
    </row>
    <row r="68" spans="1:6" ht="15.75" x14ac:dyDescent="0.25">
      <c r="A68" s="28" t="s">
        <v>52</v>
      </c>
      <c r="B68" s="41">
        <f>SUM(D42:D67)</f>
        <v>0</v>
      </c>
      <c r="C68" s="41">
        <f>SUM(E42:E67)</f>
        <v>0</v>
      </c>
      <c r="D68" s="41">
        <f>SUM(F42:F67)</f>
        <v>0</v>
      </c>
      <c r="E68" s="41">
        <f>SUM(G42:G67)</f>
        <v>0</v>
      </c>
      <c r="F68" s="41">
        <f>SUM(H42:H67)</f>
        <v>0</v>
      </c>
    </row>
  </sheetData>
  <phoneticPr fontId="21" type="noConversion"/>
  <pageMargins left="0.63" right="0.63" top="0.68" bottom="0.75" header="0.42" footer="0.43"/>
  <pageSetup paperSize="5" scale="91" fitToHeight="10" orientation="landscape" horizontalDpi="4294967293" verticalDpi="0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2"/>
  <sheetViews>
    <sheetView zoomScale="90" zoomScaleNormal="9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H11" sqref="H11"/>
    </sheetView>
  </sheetViews>
  <sheetFormatPr defaultRowHeight="12.75" x14ac:dyDescent="0.2"/>
  <cols>
    <col min="1" max="1" width="56.5703125" style="2" customWidth="1"/>
    <col min="2" max="2" width="15.7109375" style="51" customWidth="1"/>
    <col min="3" max="4" width="15.7109375" customWidth="1"/>
    <col min="5" max="5" width="15.7109375" style="51" customWidth="1"/>
    <col min="6" max="7" width="15.7109375" customWidth="1"/>
    <col min="8" max="8" width="15.7109375" style="51" customWidth="1"/>
    <col min="9" max="10" width="15.7109375" customWidth="1"/>
    <col min="11" max="11" width="15.7109375" style="51" customWidth="1"/>
    <col min="12" max="13" width="15.7109375" customWidth="1"/>
    <col min="14" max="14" width="15.7109375" style="51" customWidth="1"/>
    <col min="15" max="16" width="15.7109375" customWidth="1"/>
    <col min="21" max="21" width="13.140625" customWidth="1"/>
  </cols>
  <sheetData>
    <row r="1" spans="1:21" ht="18" x14ac:dyDescent="0.2">
      <c r="A1" s="33" t="s">
        <v>47</v>
      </c>
      <c r="B1" s="45"/>
      <c r="C1" s="9"/>
      <c r="D1" s="9"/>
      <c r="E1" s="45"/>
      <c r="F1" s="9"/>
      <c r="G1" s="9"/>
      <c r="H1" s="45"/>
      <c r="I1" s="9"/>
      <c r="J1" s="9"/>
      <c r="K1" s="45"/>
      <c r="L1" s="9"/>
      <c r="M1" s="9"/>
      <c r="N1" s="45"/>
      <c r="O1" s="9"/>
      <c r="P1" s="83"/>
      <c r="Q1" s="3"/>
      <c r="R1" s="3"/>
      <c r="T1" s="3"/>
      <c r="U1" s="3"/>
    </row>
    <row r="2" spans="1:21" ht="15.75" x14ac:dyDescent="0.25">
      <c r="A2" s="42" t="s">
        <v>48</v>
      </c>
      <c r="B2" s="46">
        <f>'General State Information'!B4</f>
        <v>2019</v>
      </c>
      <c r="C2" s="31"/>
      <c r="D2" s="52"/>
      <c r="E2" s="46">
        <f>'General State Information'!C4</f>
        <v>2020</v>
      </c>
      <c r="F2" s="31"/>
      <c r="G2" s="52"/>
      <c r="H2" s="46">
        <f>'General State Information'!D4</f>
        <v>2021</v>
      </c>
      <c r="I2" s="31"/>
      <c r="J2" s="52"/>
      <c r="K2" s="46">
        <f>'General State Information'!E4</f>
        <v>2022</v>
      </c>
      <c r="L2" s="31"/>
      <c r="M2" s="52"/>
      <c r="N2" s="46">
        <f>'General State Information'!F4</f>
        <v>2023</v>
      </c>
      <c r="O2" s="31"/>
      <c r="P2" s="84"/>
    </row>
    <row r="3" spans="1:21" ht="30" customHeight="1" x14ac:dyDescent="0.2">
      <c r="A3" s="18" t="s">
        <v>50</v>
      </c>
      <c r="B3" s="47" t="s">
        <v>44</v>
      </c>
      <c r="C3" s="57" t="s">
        <v>45</v>
      </c>
      <c r="D3" s="32" t="s">
        <v>46</v>
      </c>
      <c r="E3" s="47" t="s">
        <v>44</v>
      </c>
      <c r="F3" s="57" t="s">
        <v>45</v>
      </c>
      <c r="G3" s="32" t="s">
        <v>46</v>
      </c>
      <c r="H3" s="47" t="s">
        <v>44</v>
      </c>
      <c r="I3" s="57" t="s">
        <v>45</v>
      </c>
      <c r="J3" s="32" t="s">
        <v>46</v>
      </c>
      <c r="K3" s="47" t="s">
        <v>44</v>
      </c>
      <c r="L3" s="57" t="s">
        <v>45</v>
      </c>
      <c r="M3" s="32" t="s">
        <v>46</v>
      </c>
      <c r="N3" s="47" t="s">
        <v>44</v>
      </c>
      <c r="O3" s="57" t="s">
        <v>45</v>
      </c>
      <c r="P3" s="85" t="s">
        <v>46</v>
      </c>
    </row>
    <row r="4" spans="1:21" ht="31.5" x14ac:dyDescent="0.25">
      <c r="A4" s="43" t="str">
        <f>'Time and Effort Data'!A4</f>
        <v>Maintaining State Authorities and Compliance with Federal Regulations</v>
      </c>
      <c r="B4" s="67">
        <f t="shared" ref="B4:P4" si="0">SUM(B5:B7)</f>
        <v>0</v>
      </c>
      <c r="C4" s="67">
        <f t="shared" si="0"/>
        <v>439.5</v>
      </c>
      <c r="D4" s="80">
        <f t="shared" si="0"/>
        <v>-439.5</v>
      </c>
      <c r="E4" s="77">
        <f t="shared" si="0"/>
        <v>0</v>
      </c>
      <c r="F4" s="67">
        <f t="shared" si="0"/>
        <v>439.5</v>
      </c>
      <c r="G4" s="80">
        <f t="shared" si="0"/>
        <v>-439.5</v>
      </c>
      <c r="H4" s="77">
        <f t="shared" si="0"/>
        <v>0</v>
      </c>
      <c r="I4" s="67">
        <f t="shared" si="0"/>
        <v>439.5</v>
      </c>
      <c r="J4" s="80">
        <f t="shared" si="0"/>
        <v>-439.5</v>
      </c>
      <c r="K4" s="77">
        <f t="shared" si="0"/>
        <v>0</v>
      </c>
      <c r="L4" s="67">
        <f t="shared" si="0"/>
        <v>439.5</v>
      </c>
      <c r="M4" s="80">
        <f t="shared" si="0"/>
        <v>-439.5</v>
      </c>
      <c r="N4" s="77">
        <f t="shared" si="0"/>
        <v>0</v>
      </c>
      <c r="O4" s="67">
        <f t="shared" si="0"/>
        <v>439.5</v>
      </c>
      <c r="P4" s="80">
        <f t="shared" si="0"/>
        <v>-439.5</v>
      </c>
    </row>
    <row r="5" spans="1:21" ht="31.5" x14ac:dyDescent="0.25">
      <c r="A5" s="44" t="str">
        <f>'Time and Effort Data'!A5</f>
        <v>Maintaining / enhancing state authority pursuant to 44CFR60.25(b)(1)</v>
      </c>
      <c r="B5" s="68">
        <f>'Time and Effort Data'!B5</f>
        <v>0</v>
      </c>
      <c r="C5" s="69">
        <v>87.8</v>
      </c>
      <c r="D5" s="81">
        <f>+B5-C5</f>
        <v>-87.8</v>
      </c>
      <c r="E5" s="78">
        <f>'Time and Effort Data'!C5</f>
        <v>0</v>
      </c>
      <c r="F5" s="69">
        <f>+C5</f>
        <v>87.8</v>
      </c>
      <c r="G5" s="81">
        <f>+E5-F5</f>
        <v>-87.8</v>
      </c>
      <c r="H5" s="78">
        <f>'Time and Effort Data'!D5</f>
        <v>0</v>
      </c>
      <c r="I5" s="69">
        <f>+C5</f>
        <v>87.8</v>
      </c>
      <c r="J5" s="81">
        <f>+H5-I5</f>
        <v>-87.8</v>
      </c>
      <c r="K5" s="78">
        <f>'Time and Effort Data'!E5</f>
        <v>0</v>
      </c>
      <c r="L5" s="69">
        <f>+C5</f>
        <v>87.8</v>
      </c>
      <c r="M5" s="81">
        <f>+K5-L5</f>
        <v>-87.8</v>
      </c>
      <c r="N5" s="78">
        <f>'Time and Effort Data'!F5</f>
        <v>0</v>
      </c>
      <c r="O5" s="69">
        <f>+C5</f>
        <v>87.8</v>
      </c>
      <c r="P5" s="81">
        <f>+N5-O5</f>
        <v>-87.8</v>
      </c>
    </row>
    <row r="6" spans="1:21" ht="31.5" x14ac:dyDescent="0.25">
      <c r="A6" s="44" t="str">
        <f>'Time and Effort Data'!A6</f>
        <v xml:space="preserve">Commenting on projects funded/financed/undertaken by other Federal and state agencies  </v>
      </c>
      <c r="B6" s="68">
        <f>'Time and Effort Data'!B6</f>
        <v>0</v>
      </c>
      <c r="C6" s="69">
        <v>197</v>
      </c>
      <c r="D6" s="81">
        <f>+B6-C6</f>
        <v>-197</v>
      </c>
      <c r="E6" s="78">
        <f>'Time and Effort Data'!C6</f>
        <v>0</v>
      </c>
      <c r="F6" s="69">
        <f>+C6</f>
        <v>197</v>
      </c>
      <c r="G6" s="81">
        <f>+E6-F6</f>
        <v>-197</v>
      </c>
      <c r="H6" s="78">
        <f>'Time and Effort Data'!D6</f>
        <v>0</v>
      </c>
      <c r="I6" s="69">
        <f>+C6</f>
        <v>197</v>
      </c>
      <c r="J6" s="81">
        <f>+H6-I6</f>
        <v>-197</v>
      </c>
      <c r="K6" s="78">
        <f>'Time and Effort Data'!E6</f>
        <v>0</v>
      </c>
      <c r="L6" s="69">
        <f>+C6</f>
        <v>197</v>
      </c>
      <c r="M6" s="81">
        <f>+K6-L6</f>
        <v>-197</v>
      </c>
      <c r="N6" s="78">
        <f>'Time and Effort Data'!F6</f>
        <v>0</v>
      </c>
      <c r="O6" s="69">
        <f>+C6</f>
        <v>197</v>
      </c>
      <c r="P6" s="81">
        <f>+N6-O6</f>
        <v>-197</v>
      </c>
    </row>
    <row r="7" spans="1:21" ht="47.25" x14ac:dyDescent="0.25">
      <c r="A7" s="44" t="str">
        <f>'Time and Effort Data'!A7</f>
        <v>Ongoing coordination with state building code office to ensure flood resistant design and construction requirements meet or exceed NFIP and state floodplain management standards</v>
      </c>
      <c r="B7" s="68">
        <f>'Time and Effort Data'!B7</f>
        <v>0</v>
      </c>
      <c r="C7" s="69">
        <v>154.69999999999999</v>
      </c>
      <c r="D7" s="81">
        <f>+B7-C7</f>
        <v>-154.69999999999999</v>
      </c>
      <c r="E7" s="78">
        <f>'Time and Effort Data'!C7</f>
        <v>0</v>
      </c>
      <c r="F7" s="69">
        <f>+C7</f>
        <v>154.69999999999999</v>
      </c>
      <c r="G7" s="81">
        <f>+E7-F7</f>
        <v>-154.69999999999999</v>
      </c>
      <c r="H7" s="78">
        <f>'Time and Effort Data'!D7</f>
        <v>0</v>
      </c>
      <c r="I7" s="69">
        <f>+C7</f>
        <v>154.69999999999999</v>
      </c>
      <c r="J7" s="81">
        <f>+H7-I7</f>
        <v>-154.69999999999999</v>
      </c>
      <c r="K7" s="78">
        <f>'Time and Effort Data'!E7</f>
        <v>0</v>
      </c>
      <c r="L7" s="69">
        <f>+C7</f>
        <v>154.69999999999999</v>
      </c>
      <c r="M7" s="81">
        <f>+K7-L7</f>
        <v>-154.69999999999999</v>
      </c>
      <c r="N7" s="78">
        <f>'Time and Effort Data'!F7</f>
        <v>0</v>
      </c>
      <c r="O7" s="69">
        <f>+C7</f>
        <v>154.69999999999999</v>
      </c>
      <c r="P7" s="81">
        <f>+N7-O7</f>
        <v>-154.69999999999999</v>
      </c>
    </row>
    <row r="8" spans="1:21" ht="15.75" x14ac:dyDescent="0.25">
      <c r="A8" s="55" t="str">
        <f>'Time and Effort Data'!A8</f>
        <v>Comprehensive, Integrated State Floodplain Management</v>
      </c>
      <c r="B8" s="67">
        <f t="shared" ref="B8:P8" si="1">SUM(B9:B10)</f>
        <v>0</v>
      </c>
      <c r="C8" s="67">
        <f t="shared" si="1"/>
        <v>282.60000000000002</v>
      </c>
      <c r="D8" s="80">
        <f t="shared" si="1"/>
        <v>-282.60000000000002</v>
      </c>
      <c r="E8" s="77">
        <f t="shared" si="1"/>
        <v>0</v>
      </c>
      <c r="F8" s="67">
        <f t="shared" si="1"/>
        <v>282.60000000000002</v>
      </c>
      <c r="G8" s="80">
        <f t="shared" si="1"/>
        <v>-282.60000000000002</v>
      </c>
      <c r="H8" s="77">
        <f t="shared" si="1"/>
        <v>0</v>
      </c>
      <c r="I8" s="67">
        <f t="shared" si="1"/>
        <v>282.60000000000002</v>
      </c>
      <c r="J8" s="80">
        <f t="shared" si="1"/>
        <v>-282.60000000000002</v>
      </c>
      <c r="K8" s="77">
        <f t="shared" si="1"/>
        <v>0</v>
      </c>
      <c r="L8" s="67">
        <f t="shared" si="1"/>
        <v>282.60000000000002</v>
      </c>
      <c r="M8" s="80">
        <f t="shared" si="1"/>
        <v>-282.60000000000002</v>
      </c>
      <c r="N8" s="77">
        <f t="shared" si="1"/>
        <v>0</v>
      </c>
      <c r="O8" s="67">
        <f t="shared" si="1"/>
        <v>282.60000000000002</v>
      </c>
      <c r="P8" s="80">
        <f t="shared" si="1"/>
        <v>-282.60000000000002</v>
      </c>
    </row>
    <row r="9" spans="1:21" ht="49.5" x14ac:dyDescent="0.3">
      <c r="A9" s="61" t="s">
        <v>58</v>
      </c>
      <c r="B9" s="68">
        <f>'Time and Effort Data'!B9</f>
        <v>0</v>
      </c>
      <c r="C9" s="69">
        <v>61.3</v>
      </c>
      <c r="D9" s="81">
        <f>+B9-C9</f>
        <v>-61.3</v>
      </c>
      <c r="E9" s="78">
        <f>'Time and Effort Data'!C9</f>
        <v>0</v>
      </c>
      <c r="F9" s="69">
        <f>+C9</f>
        <v>61.3</v>
      </c>
      <c r="G9" s="81">
        <f>+E9-F9</f>
        <v>-61.3</v>
      </c>
      <c r="H9" s="78">
        <f>'Time and Effort Data'!D9</f>
        <v>0</v>
      </c>
      <c r="I9" s="69">
        <f>+C9</f>
        <v>61.3</v>
      </c>
      <c r="J9" s="81">
        <f>+H9-I9</f>
        <v>-61.3</v>
      </c>
      <c r="K9" s="78">
        <f>'Time and Effort Data'!E9</f>
        <v>0</v>
      </c>
      <c r="L9" s="69">
        <f>+C9</f>
        <v>61.3</v>
      </c>
      <c r="M9" s="81">
        <f>+K9-L9</f>
        <v>-61.3</v>
      </c>
      <c r="N9" s="78">
        <f>'Time and Effort Data'!F9</f>
        <v>0</v>
      </c>
      <c r="O9" s="69">
        <f>+C9</f>
        <v>61.3</v>
      </c>
      <c r="P9" s="81">
        <f>+N9-O9</f>
        <v>-61.3</v>
      </c>
    </row>
    <row r="10" spans="1:21" ht="49.5" x14ac:dyDescent="0.3">
      <c r="A10" s="64" t="s">
        <v>59</v>
      </c>
      <c r="B10" s="68">
        <f>'Time and Effort Data'!B10</f>
        <v>0</v>
      </c>
      <c r="C10" s="69">
        <v>221.3</v>
      </c>
      <c r="D10" s="81">
        <f>+B10-C10</f>
        <v>-221.3</v>
      </c>
      <c r="E10" s="78">
        <f>'Time and Effort Data'!C10</f>
        <v>0</v>
      </c>
      <c r="F10" s="69">
        <f>+C10</f>
        <v>221.3</v>
      </c>
      <c r="G10" s="81">
        <f>+E10-F10</f>
        <v>-221.3</v>
      </c>
      <c r="H10" s="78">
        <f>'Time and Effort Data'!D10</f>
        <v>0</v>
      </c>
      <c r="I10" s="69">
        <f>+C10</f>
        <v>221.3</v>
      </c>
      <c r="J10" s="81">
        <f>+H10-I10</f>
        <v>-221.3</v>
      </c>
      <c r="K10" s="78">
        <f>'Time and Effort Data'!E10</f>
        <v>0</v>
      </c>
      <c r="L10" s="69">
        <f>+C10</f>
        <v>221.3</v>
      </c>
      <c r="M10" s="81">
        <f>+K10-L10</f>
        <v>-221.3</v>
      </c>
      <c r="N10" s="78">
        <f>'Time and Effort Data'!F10</f>
        <v>0</v>
      </c>
      <c r="O10" s="69">
        <f>+C10</f>
        <v>221.3</v>
      </c>
      <c r="P10" s="81">
        <f>+N10-O10</f>
        <v>-221.3</v>
      </c>
    </row>
    <row r="11" spans="1:21" ht="15.75" x14ac:dyDescent="0.25">
      <c r="A11" s="56" t="str">
        <f>'Time and Effort Data'!A11</f>
        <v>Flood Hazard Identification and Risk Assessment</v>
      </c>
      <c r="B11" s="67">
        <f t="shared" ref="B11:P11" si="2">SUM(B12:B14)</f>
        <v>0</v>
      </c>
      <c r="C11" s="67">
        <f t="shared" si="2"/>
        <v>359.4</v>
      </c>
      <c r="D11" s="80">
        <f t="shared" si="2"/>
        <v>-359.4</v>
      </c>
      <c r="E11" s="77">
        <f t="shared" si="2"/>
        <v>0</v>
      </c>
      <c r="F11" s="67">
        <f t="shared" si="2"/>
        <v>359.4</v>
      </c>
      <c r="G11" s="80">
        <f t="shared" si="2"/>
        <v>-359.4</v>
      </c>
      <c r="H11" s="77">
        <f t="shared" si="2"/>
        <v>0</v>
      </c>
      <c r="I11" s="67">
        <f t="shared" si="2"/>
        <v>359.4</v>
      </c>
      <c r="J11" s="80">
        <f t="shared" si="2"/>
        <v>-359.4</v>
      </c>
      <c r="K11" s="77">
        <f t="shared" si="2"/>
        <v>0</v>
      </c>
      <c r="L11" s="67">
        <f t="shared" si="2"/>
        <v>359.4</v>
      </c>
      <c r="M11" s="80">
        <f t="shared" si="2"/>
        <v>-359.4</v>
      </c>
      <c r="N11" s="77">
        <f t="shared" si="2"/>
        <v>0</v>
      </c>
      <c r="O11" s="67">
        <f t="shared" si="2"/>
        <v>359.4</v>
      </c>
      <c r="P11" s="80">
        <f t="shared" si="2"/>
        <v>-359.4</v>
      </c>
    </row>
    <row r="12" spans="1:21" ht="15.75" x14ac:dyDescent="0.25">
      <c r="A12" s="44" t="str">
        <f>'Time and Effort Data'!A12</f>
        <v>Maintain repository of flood data</v>
      </c>
      <c r="B12" s="68">
        <f>'Time and Effort Data'!B12</f>
        <v>0</v>
      </c>
      <c r="C12" s="69">
        <v>234.7</v>
      </c>
      <c r="D12" s="81">
        <f>+B12-C12</f>
        <v>-234.7</v>
      </c>
      <c r="E12" s="78">
        <f>'Time and Effort Data'!C12</f>
        <v>0</v>
      </c>
      <c r="F12" s="69">
        <f>+C12</f>
        <v>234.7</v>
      </c>
      <c r="G12" s="81">
        <f>+E12-F12</f>
        <v>-234.7</v>
      </c>
      <c r="H12" s="78">
        <f>'Time and Effort Data'!D12</f>
        <v>0</v>
      </c>
      <c r="I12" s="69">
        <f>+C12</f>
        <v>234.7</v>
      </c>
      <c r="J12" s="81">
        <f>+H12-I12</f>
        <v>-234.7</v>
      </c>
      <c r="K12" s="78">
        <f>'Time and Effort Data'!E12</f>
        <v>0</v>
      </c>
      <c r="L12" s="69">
        <f>+C12</f>
        <v>234.7</v>
      </c>
      <c r="M12" s="81">
        <f>+K12-L12</f>
        <v>-234.7</v>
      </c>
      <c r="N12" s="78">
        <f>'Time and Effort Data'!F12</f>
        <v>0</v>
      </c>
      <c r="O12" s="69">
        <f>+C12</f>
        <v>234.7</v>
      </c>
      <c r="P12" s="81">
        <f>+N12-O12</f>
        <v>-234.7</v>
      </c>
    </row>
    <row r="13" spans="1:21" ht="31.5" x14ac:dyDescent="0.25">
      <c r="A13" s="44" t="str">
        <f>'Time and Effort Data'!A13</f>
        <v>Participate in flood map update related meetings (scoping and final meetings)</v>
      </c>
      <c r="B13" s="68">
        <f>'Time and Effort Data'!B13</f>
        <v>0</v>
      </c>
      <c r="C13" s="69">
        <f>(('General State Information'!B13*45)+('General State Information'!B15*40.9))</f>
        <v>0</v>
      </c>
      <c r="D13" s="81">
        <f>+B13-C13</f>
        <v>0</v>
      </c>
      <c r="E13" s="78">
        <f>'Time and Effort Data'!C13</f>
        <v>0</v>
      </c>
      <c r="F13" s="69">
        <f>(('General State Information'!C13*45)+('General State Information'!C15*40.9))</f>
        <v>0</v>
      </c>
      <c r="G13" s="81">
        <f>+E13-F13</f>
        <v>0</v>
      </c>
      <c r="H13" s="78">
        <f>'Time and Effort Data'!D13</f>
        <v>0</v>
      </c>
      <c r="I13" s="69">
        <f>(('General State Information'!D13*45)+('General State Information'!D15*40.9))</f>
        <v>0</v>
      </c>
      <c r="J13" s="81">
        <f>+H13-I13</f>
        <v>0</v>
      </c>
      <c r="K13" s="78">
        <f>'Time and Effort Data'!E13</f>
        <v>0</v>
      </c>
      <c r="L13" s="69">
        <f>(('General State Information'!E13*45)+('General State Information'!E15*40.9))</f>
        <v>0</v>
      </c>
      <c r="M13" s="81">
        <f>+K13-L13</f>
        <v>0</v>
      </c>
      <c r="N13" s="78">
        <f>'Time and Effort Data'!F13</f>
        <v>0</v>
      </c>
      <c r="O13" s="69">
        <f>(('General State Information'!F13*45)+('General State Information'!F15*40.9))</f>
        <v>0</v>
      </c>
      <c r="P13" s="81">
        <f>+N13-O13</f>
        <v>0</v>
      </c>
    </row>
    <row r="14" spans="1:21" ht="15.75" x14ac:dyDescent="0.25">
      <c r="A14" s="44" t="str">
        <f>'Time and Effort Data'!A14</f>
        <v>Prepare state mapping needs on annual basis</v>
      </c>
      <c r="B14" s="68">
        <f>'Time and Effort Data'!B14</f>
        <v>0</v>
      </c>
      <c r="C14" s="69">
        <v>124.7</v>
      </c>
      <c r="D14" s="81">
        <f>+B14-C14</f>
        <v>-124.7</v>
      </c>
      <c r="E14" s="78">
        <f>'Time and Effort Data'!C14</f>
        <v>0</v>
      </c>
      <c r="F14" s="69">
        <f>+C14</f>
        <v>124.7</v>
      </c>
      <c r="G14" s="81">
        <f>+E14-F14</f>
        <v>-124.7</v>
      </c>
      <c r="H14" s="78">
        <f>'Time and Effort Data'!D14</f>
        <v>0</v>
      </c>
      <c r="I14" s="69">
        <f>+C14</f>
        <v>124.7</v>
      </c>
      <c r="J14" s="81">
        <f>+H14-I14</f>
        <v>-124.7</v>
      </c>
      <c r="K14" s="78">
        <f>'Time and Effort Data'!E14</f>
        <v>0</v>
      </c>
      <c r="L14" s="69">
        <f>+C14</f>
        <v>124.7</v>
      </c>
      <c r="M14" s="81">
        <f>+K14-L14</f>
        <v>-124.7</v>
      </c>
      <c r="N14" s="78">
        <f>'Time and Effort Data'!F14</f>
        <v>0</v>
      </c>
      <c r="O14" s="69">
        <f>+C14</f>
        <v>124.7</v>
      </c>
      <c r="P14" s="81">
        <f>+N14-O14</f>
        <v>-124.7</v>
      </c>
    </row>
    <row r="15" spans="1:21" ht="31.5" x14ac:dyDescent="0.25">
      <c r="A15" s="43" t="str">
        <f>'Time and Effort Data'!A15</f>
        <v>Community Planning, Zoning, and Other Land Management Tool Assistance</v>
      </c>
      <c r="B15" s="67">
        <f t="shared" ref="B15:P15" si="3">SUM(B16:B20)</f>
        <v>0</v>
      </c>
      <c r="C15" s="67">
        <f t="shared" si="3"/>
        <v>259.64</v>
      </c>
      <c r="D15" s="80">
        <f t="shared" si="3"/>
        <v>-259.64</v>
      </c>
      <c r="E15" s="77">
        <f t="shared" si="3"/>
        <v>0</v>
      </c>
      <c r="F15" s="67">
        <f t="shared" si="3"/>
        <v>259.64</v>
      </c>
      <c r="G15" s="80">
        <f t="shared" si="3"/>
        <v>-259.64</v>
      </c>
      <c r="H15" s="77">
        <f t="shared" si="3"/>
        <v>0</v>
      </c>
      <c r="I15" s="67">
        <f t="shared" si="3"/>
        <v>259.64</v>
      </c>
      <c r="J15" s="80">
        <f t="shared" si="3"/>
        <v>-259.64</v>
      </c>
      <c r="K15" s="77">
        <f t="shared" si="3"/>
        <v>0</v>
      </c>
      <c r="L15" s="67">
        <f t="shared" si="3"/>
        <v>259.64</v>
      </c>
      <c r="M15" s="80">
        <f t="shared" si="3"/>
        <v>-259.64</v>
      </c>
      <c r="N15" s="77">
        <f t="shared" si="3"/>
        <v>0</v>
      </c>
      <c r="O15" s="67">
        <f t="shared" si="3"/>
        <v>259.64</v>
      </c>
      <c r="P15" s="80">
        <f t="shared" si="3"/>
        <v>-259.64</v>
      </c>
    </row>
    <row r="16" spans="1:21" ht="31.5" x14ac:dyDescent="0.25">
      <c r="A16" s="44" t="str">
        <f>'Time and Effort Data'!A16</f>
        <v>Develop / update model community floodplain management regulations</v>
      </c>
      <c r="B16" s="68">
        <f>'Time and Effort Data'!B16</f>
        <v>0</v>
      </c>
      <c r="C16" s="69">
        <v>59.5</v>
      </c>
      <c r="D16" s="81">
        <f t="shared" ref="D16:D22" si="4">+B16-C16</f>
        <v>-59.5</v>
      </c>
      <c r="E16" s="78">
        <f>'Time and Effort Data'!C16</f>
        <v>0</v>
      </c>
      <c r="F16" s="69">
        <f>+C16</f>
        <v>59.5</v>
      </c>
      <c r="G16" s="81">
        <f>+E16-F16</f>
        <v>-59.5</v>
      </c>
      <c r="H16" s="78">
        <f>'Time and Effort Data'!D16</f>
        <v>0</v>
      </c>
      <c r="I16" s="69">
        <f>+C16</f>
        <v>59.5</v>
      </c>
      <c r="J16" s="81">
        <f>+H16-I16</f>
        <v>-59.5</v>
      </c>
      <c r="K16" s="78">
        <f>'Time and Effort Data'!E16</f>
        <v>0</v>
      </c>
      <c r="L16" s="69">
        <f>+C16</f>
        <v>59.5</v>
      </c>
      <c r="M16" s="81">
        <f>+K16-L16</f>
        <v>-59.5</v>
      </c>
      <c r="N16" s="78">
        <f>'Time and Effort Data'!F16</f>
        <v>0</v>
      </c>
      <c r="O16" s="69">
        <f>+C16</f>
        <v>59.5</v>
      </c>
      <c r="P16" s="81">
        <f>+N16-O16</f>
        <v>-59.5</v>
      </c>
    </row>
    <row r="17" spans="1:16" ht="31.5" x14ac:dyDescent="0.25">
      <c r="A17" s="44" t="s">
        <v>71</v>
      </c>
      <c r="B17" s="68">
        <f>'Time and Effort Data'!B17</f>
        <v>0</v>
      </c>
      <c r="C17" s="69">
        <f>IF( 'General State Information'!B18=1,25.6,0)</f>
        <v>0</v>
      </c>
      <c r="D17" s="81">
        <f t="shared" si="4"/>
        <v>0</v>
      </c>
      <c r="E17" s="78">
        <f>'Time and Effort Data'!C17</f>
        <v>0</v>
      </c>
      <c r="F17" s="69">
        <f>IF( 'General State Information'!C18=1,25.6,0)</f>
        <v>0</v>
      </c>
      <c r="G17" s="81">
        <f>+E17-F17</f>
        <v>0</v>
      </c>
      <c r="H17" s="78">
        <f>'Time and Effort Data'!D17</f>
        <v>0</v>
      </c>
      <c r="I17" s="69">
        <f>IF( 'General State Information'!D18=1,25.6,0)</f>
        <v>0</v>
      </c>
      <c r="J17" s="81">
        <f>+H17-I17</f>
        <v>0</v>
      </c>
      <c r="K17" s="78">
        <f>'Time and Effort Data'!E17</f>
        <v>0</v>
      </c>
      <c r="L17" s="69">
        <f>IF( 'General State Information'!E18=1,25.6,0)</f>
        <v>0</v>
      </c>
      <c r="M17" s="81">
        <f>+K17-L17</f>
        <v>0</v>
      </c>
      <c r="N17" s="78">
        <f>'Time and Effort Data'!F17</f>
        <v>0</v>
      </c>
      <c r="O17" s="69">
        <f>IF( 'General State Information'!F18=1,25.6,0)</f>
        <v>0</v>
      </c>
      <c r="P17" s="81">
        <f>+N17-O17</f>
        <v>0</v>
      </c>
    </row>
    <row r="18" spans="1:16" ht="15.75" x14ac:dyDescent="0.25">
      <c r="A18" s="44" t="str">
        <f>'Time and Effort Data'!A18</f>
        <v>Ordinance/Resolution review</v>
      </c>
      <c r="B18" s="68">
        <f>'Time and Effort Data'!B18</f>
        <v>0</v>
      </c>
      <c r="C18" s="69">
        <f>'General State Information'!B16*24.8</f>
        <v>0</v>
      </c>
      <c r="D18" s="81">
        <f t="shared" si="4"/>
        <v>0</v>
      </c>
      <c r="E18" s="78">
        <f>'Time and Effort Data'!C18</f>
        <v>0</v>
      </c>
      <c r="F18" s="69">
        <f>'General State Information'!C16*24.8</f>
        <v>0</v>
      </c>
      <c r="G18" s="81">
        <f t="shared" ref="G18:G37" si="5">+E18-F18</f>
        <v>0</v>
      </c>
      <c r="H18" s="78">
        <f>'Time and Effort Data'!D18</f>
        <v>0</v>
      </c>
      <c r="I18" s="69">
        <f>'General State Information'!D16*24.8</f>
        <v>0</v>
      </c>
      <c r="J18" s="81">
        <f>+H18-I18</f>
        <v>0</v>
      </c>
      <c r="K18" s="78">
        <f>'Time and Effort Data'!E18</f>
        <v>0</v>
      </c>
      <c r="L18" s="69">
        <f>'General State Information'!E16*24.8</f>
        <v>0</v>
      </c>
      <c r="M18" s="70">
        <f>+K18-L18</f>
        <v>0</v>
      </c>
      <c r="N18" s="68">
        <f>'Time and Effort Data'!F18</f>
        <v>0</v>
      </c>
      <c r="O18" s="69">
        <f>'General State Information'!F16*24.8</f>
        <v>0</v>
      </c>
      <c r="P18" s="81">
        <f>+N18-O18</f>
        <v>0</v>
      </c>
    </row>
    <row r="19" spans="1:16" ht="15.75" x14ac:dyDescent="0.25">
      <c r="A19" s="44" t="str">
        <f>'Time and Effort Data'!A19</f>
        <v>CRS Coordination and support</v>
      </c>
      <c r="B19" s="68">
        <f>'Time and Effort Data'!B19</f>
        <v>0</v>
      </c>
      <c r="C19" s="69">
        <v>83.5</v>
      </c>
      <c r="D19" s="81">
        <f t="shared" si="4"/>
        <v>-83.5</v>
      </c>
      <c r="E19" s="78">
        <f>'Time and Effort Data'!C19</f>
        <v>0</v>
      </c>
      <c r="F19" s="69">
        <f>+C19</f>
        <v>83.5</v>
      </c>
      <c r="G19" s="81">
        <f t="shared" si="5"/>
        <v>-83.5</v>
      </c>
      <c r="H19" s="78">
        <f>'Time and Effort Data'!D19</f>
        <v>0</v>
      </c>
      <c r="I19" s="69">
        <f>+C19</f>
        <v>83.5</v>
      </c>
      <c r="J19" s="81">
        <f>+H19-I19</f>
        <v>-83.5</v>
      </c>
      <c r="K19" s="78">
        <f>'Time and Effort Data'!E19</f>
        <v>0</v>
      </c>
      <c r="L19" s="69">
        <f>+C19</f>
        <v>83.5</v>
      </c>
      <c r="M19" s="81">
        <f>+K19-L19</f>
        <v>-83.5</v>
      </c>
      <c r="N19" s="78">
        <f>'Time and Effort Data'!F19</f>
        <v>0</v>
      </c>
      <c r="O19" s="69">
        <f>+C19</f>
        <v>83.5</v>
      </c>
      <c r="P19" s="81">
        <f>+N19-O19</f>
        <v>-83.5</v>
      </c>
    </row>
    <row r="20" spans="1:16" ht="15.75" x14ac:dyDescent="0.25">
      <c r="A20" s="44" t="str">
        <f>'Time and Effort Data'!A20</f>
        <v>Variance process assistance</v>
      </c>
      <c r="B20" s="68">
        <f>'Time and Effort Data'!B20</f>
        <v>0</v>
      </c>
      <c r="C20" s="69">
        <f>14.4*8.1</f>
        <v>116.64</v>
      </c>
      <c r="D20" s="81">
        <f t="shared" si="4"/>
        <v>-116.64</v>
      </c>
      <c r="E20" s="78">
        <f>'Time and Effort Data'!C20</f>
        <v>0</v>
      </c>
      <c r="F20" s="69">
        <f>+C20</f>
        <v>116.64</v>
      </c>
      <c r="G20" s="81">
        <f t="shared" si="5"/>
        <v>-116.64</v>
      </c>
      <c r="H20" s="78">
        <f>'Time and Effort Data'!D20</f>
        <v>0</v>
      </c>
      <c r="I20" s="69">
        <f>+C20</f>
        <v>116.64</v>
      </c>
      <c r="J20" s="81">
        <f>+H20-I20</f>
        <v>-116.64</v>
      </c>
      <c r="K20" s="78">
        <f>'Time and Effort Data'!E20</f>
        <v>0</v>
      </c>
      <c r="L20" s="69">
        <f>+C20</f>
        <v>116.64</v>
      </c>
      <c r="M20" s="81">
        <f>+K20-L20</f>
        <v>-116.64</v>
      </c>
      <c r="N20" s="78">
        <f>'Time and Effort Data'!F20</f>
        <v>0</v>
      </c>
      <c r="O20" s="69">
        <f>+C20</f>
        <v>116.64</v>
      </c>
      <c r="P20" s="81">
        <f>+N20-O20</f>
        <v>-116.64</v>
      </c>
    </row>
    <row r="21" spans="1:16" ht="15.75" x14ac:dyDescent="0.25">
      <c r="A21" s="43" t="str">
        <f>'Time and Effort Data'!A21</f>
        <v>Floodplain Management Training / Workshops</v>
      </c>
      <c r="B21" s="67">
        <f t="shared" ref="B21:P21" si="6">SUM(B22:B22)</f>
        <v>0</v>
      </c>
      <c r="C21" s="67">
        <f t="shared" si="6"/>
        <v>0</v>
      </c>
      <c r="D21" s="80">
        <f t="shared" si="6"/>
        <v>0</v>
      </c>
      <c r="E21" s="77">
        <f t="shared" si="6"/>
        <v>0</v>
      </c>
      <c r="F21" s="67">
        <f t="shared" si="6"/>
        <v>0</v>
      </c>
      <c r="G21" s="80">
        <f t="shared" si="6"/>
        <v>0</v>
      </c>
      <c r="H21" s="77">
        <f t="shared" si="6"/>
        <v>0</v>
      </c>
      <c r="I21" s="67">
        <f t="shared" si="6"/>
        <v>0</v>
      </c>
      <c r="J21" s="80">
        <f t="shared" si="6"/>
        <v>0</v>
      </c>
      <c r="K21" s="77">
        <f t="shared" si="6"/>
        <v>0</v>
      </c>
      <c r="L21" s="67">
        <f t="shared" si="6"/>
        <v>0</v>
      </c>
      <c r="M21" s="80">
        <f t="shared" si="6"/>
        <v>0</v>
      </c>
      <c r="N21" s="77">
        <f t="shared" si="6"/>
        <v>0</v>
      </c>
      <c r="O21" s="67">
        <f t="shared" si="6"/>
        <v>0</v>
      </c>
      <c r="P21" s="80">
        <f t="shared" si="6"/>
        <v>0</v>
      </c>
    </row>
    <row r="22" spans="1:16" ht="31.5" x14ac:dyDescent="0.25">
      <c r="A22" s="44" t="str">
        <f>'Time and Effort Data'!A22</f>
        <v>Conduct FPM 101 or equivalent workshop on NFIP topics (i.e., Elevation Certificate, LOMC, etc.)</v>
      </c>
      <c r="B22" s="68">
        <f>'Time and Effort Data'!B22</f>
        <v>0</v>
      </c>
      <c r="C22" s="69">
        <f>('General State Information'!B6/33.4)*39.4</f>
        <v>0</v>
      </c>
      <c r="D22" s="81">
        <f t="shared" si="4"/>
        <v>0</v>
      </c>
      <c r="E22" s="78">
        <f>'Time and Effort Data'!C22</f>
        <v>0</v>
      </c>
      <c r="F22" s="69">
        <f>('General State Information'!C6/33.4)*39.4</f>
        <v>0</v>
      </c>
      <c r="G22" s="81">
        <f t="shared" si="5"/>
        <v>0</v>
      </c>
      <c r="H22" s="78">
        <f>'Time and Effort Data'!D22</f>
        <v>0</v>
      </c>
      <c r="I22" s="69">
        <f>('General State Information'!D6/33.4)*39.4</f>
        <v>0</v>
      </c>
      <c r="J22" s="81">
        <f>+H22-I22</f>
        <v>0</v>
      </c>
      <c r="K22" s="78">
        <f>'Time and Effort Data'!E22</f>
        <v>0</v>
      </c>
      <c r="L22" s="69">
        <f>('General State Information'!E6/33.4)*39.4</f>
        <v>0</v>
      </c>
      <c r="M22" s="81">
        <f>+K22-L22</f>
        <v>0</v>
      </c>
      <c r="N22" s="78">
        <f>'Time and Effort Data'!F22</f>
        <v>0</v>
      </c>
      <c r="O22" s="69">
        <f>('General State Information'!F6/33.4)*39.4</f>
        <v>0</v>
      </c>
      <c r="P22" s="81">
        <f>+N22-O22</f>
        <v>0</v>
      </c>
    </row>
    <row r="23" spans="1:16" ht="15.75" x14ac:dyDescent="0.25">
      <c r="A23" s="43" t="str">
        <f>'Time and Effort Data'!A23</f>
        <v>Community Compliance</v>
      </c>
      <c r="B23" s="67">
        <f t="shared" ref="B23:P23" si="7">SUM(B24:B25)</f>
        <v>0</v>
      </c>
      <c r="C23" s="67">
        <f t="shared" si="7"/>
        <v>0</v>
      </c>
      <c r="D23" s="80">
        <f t="shared" si="7"/>
        <v>0</v>
      </c>
      <c r="E23" s="77">
        <f t="shared" si="7"/>
        <v>0</v>
      </c>
      <c r="F23" s="67">
        <f t="shared" si="7"/>
        <v>0</v>
      </c>
      <c r="G23" s="80">
        <f t="shared" si="7"/>
        <v>0</v>
      </c>
      <c r="H23" s="77">
        <f t="shared" si="7"/>
        <v>0</v>
      </c>
      <c r="I23" s="67">
        <f t="shared" si="7"/>
        <v>0</v>
      </c>
      <c r="J23" s="80">
        <f t="shared" si="7"/>
        <v>0</v>
      </c>
      <c r="K23" s="77">
        <f t="shared" si="7"/>
        <v>0</v>
      </c>
      <c r="L23" s="67">
        <f t="shared" si="7"/>
        <v>0</v>
      </c>
      <c r="M23" s="80">
        <f t="shared" si="7"/>
        <v>0</v>
      </c>
      <c r="N23" s="77">
        <f t="shared" si="7"/>
        <v>0</v>
      </c>
      <c r="O23" s="67">
        <f t="shared" si="7"/>
        <v>0</v>
      </c>
      <c r="P23" s="80">
        <f t="shared" si="7"/>
        <v>0</v>
      </c>
    </row>
    <row r="24" spans="1:16" ht="15.75" x14ac:dyDescent="0.25">
      <c r="A24" s="44" t="str">
        <f>'Time and Effort Data'!A24</f>
        <v>CACs</v>
      </c>
      <c r="B24" s="68">
        <f>'Time and Effort Data'!B24</f>
        <v>0</v>
      </c>
      <c r="C24" s="69">
        <f>(('General State Information'!B6*0.5)/5)*8.8</f>
        <v>0</v>
      </c>
      <c r="D24" s="81">
        <f>+B24-C24</f>
        <v>0</v>
      </c>
      <c r="E24" s="78">
        <f>'Time and Effort Data'!C24</f>
        <v>0</v>
      </c>
      <c r="F24" s="69">
        <f>(('General State Information'!C6*0.5)/5)*8.8</f>
        <v>0</v>
      </c>
      <c r="G24" s="81">
        <f t="shared" si="5"/>
        <v>0</v>
      </c>
      <c r="H24" s="78">
        <f>'Time and Effort Data'!D24</f>
        <v>0</v>
      </c>
      <c r="I24" s="69">
        <f>(('General State Information'!D6*0.5)/5)*8.8</f>
        <v>0</v>
      </c>
      <c r="J24" s="81">
        <f>+H24-I24</f>
        <v>0</v>
      </c>
      <c r="K24" s="78">
        <f>'Time and Effort Data'!E24</f>
        <v>0</v>
      </c>
      <c r="L24" s="69">
        <f>(('General State Information'!E6*0.5)/5)*8.8</f>
        <v>0</v>
      </c>
      <c r="M24" s="81">
        <f>+K24-L24</f>
        <v>0</v>
      </c>
      <c r="N24" s="78">
        <f>'Time and Effort Data'!F24</f>
        <v>0</v>
      </c>
      <c r="O24" s="69">
        <f>(('General State Information'!F6*0.5)/5)*8.8</f>
        <v>0</v>
      </c>
      <c r="P24" s="81">
        <f>+N24-O24</f>
        <v>0</v>
      </c>
    </row>
    <row r="25" spans="1:16" ht="15.75" x14ac:dyDescent="0.25">
      <c r="A25" s="44" t="str">
        <f>'Time and Effort Data'!A25</f>
        <v>CAVs</v>
      </c>
      <c r="B25" s="68">
        <f>'Time and Effort Data'!B25</f>
        <v>0</v>
      </c>
      <c r="C25" s="69">
        <f>(('General State Information'!B6*0.5)/5)*33.1</f>
        <v>0</v>
      </c>
      <c r="D25" s="81">
        <f>+B25-C25</f>
        <v>0</v>
      </c>
      <c r="E25" s="78">
        <f>'Time and Effort Data'!C25</f>
        <v>0</v>
      </c>
      <c r="F25" s="69">
        <f>(('General State Information'!C6*0.5)/5)*33.1</f>
        <v>0</v>
      </c>
      <c r="G25" s="81">
        <f t="shared" si="5"/>
        <v>0</v>
      </c>
      <c r="H25" s="78">
        <f>'Time and Effort Data'!D25</f>
        <v>0</v>
      </c>
      <c r="I25" s="69">
        <f>(('General State Information'!D6*0.5)/5)*33.1</f>
        <v>0</v>
      </c>
      <c r="J25" s="81">
        <f>+H25-I25</f>
        <v>0</v>
      </c>
      <c r="K25" s="78">
        <f>'Time and Effort Data'!E25</f>
        <v>0</v>
      </c>
      <c r="L25" s="69">
        <f>(('General State Information'!E6*0.5)/5)*33.1</f>
        <v>0</v>
      </c>
      <c r="M25" s="81">
        <f>+K25-L25</f>
        <v>0</v>
      </c>
      <c r="N25" s="78">
        <f>'Time and Effort Data'!F25</f>
        <v>0</v>
      </c>
      <c r="O25" s="69">
        <f>(('General State Information'!F6*0.5)/5)*33.1</f>
        <v>0</v>
      </c>
      <c r="P25" s="81">
        <f>+N25-O25</f>
        <v>0</v>
      </c>
    </row>
    <row r="26" spans="1:16" ht="15.75" x14ac:dyDescent="0.25">
      <c r="A26" s="43" t="str">
        <f>'Time and Effort Data'!A26</f>
        <v>Outreach and Technical Assistance</v>
      </c>
      <c r="B26" s="67">
        <f t="shared" ref="B26:P26" si="8">SUM(B27:B27)</f>
        <v>0</v>
      </c>
      <c r="C26" s="67">
        <f t="shared" si="8"/>
        <v>0</v>
      </c>
      <c r="D26" s="80">
        <f t="shared" si="8"/>
        <v>0</v>
      </c>
      <c r="E26" s="77">
        <f t="shared" si="8"/>
        <v>0</v>
      </c>
      <c r="F26" s="67">
        <f t="shared" si="8"/>
        <v>0</v>
      </c>
      <c r="G26" s="80">
        <f t="shared" si="8"/>
        <v>0</v>
      </c>
      <c r="H26" s="77">
        <f t="shared" si="8"/>
        <v>0</v>
      </c>
      <c r="I26" s="67">
        <f t="shared" si="8"/>
        <v>0</v>
      </c>
      <c r="J26" s="80">
        <f t="shared" si="8"/>
        <v>0</v>
      </c>
      <c r="K26" s="77">
        <f t="shared" si="8"/>
        <v>0</v>
      </c>
      <c r="L26" s="67">
        <f t="shared" si="8"/>
        <v>0</v>
      </c>
      <c r="M26" s="80">
        <f t="shared" si="8"/>
        <v>0</v>
      </c>
      <c r="N26" s="77">
        <f t="shared" si="8"/>
        <v>0</v>
      </c>
      <c r="O26" s="67">
        <f t="shared" si="8"/>
        <v>0</v>
      </c>
      <c r="P26" s="80">
        <f t="shared" si="8"/>
        <v>0</v>
      </c>
    </row>
    <row r="27" spans="1:16" ht="15.75" x14ac:dyDescent="0.25">
      <c r="A27" s="44" t="str">
        <f>'Time and Effort Data'!A27</f>
        <v>General Technical Assistance</v>
      </c>
      <c r="B27" s="68">
        <f>'Time and Effort Data'!B27</f>
        <v>0</v>
      </c>
      <c r="C27" s="69">
        <f>'General State Information'!B17*1</f>
        <v>0</v>
      </c>
      <c r="D27" s="81">
        <f>+B27-C27</f>
        <v>0</v>
      </c>
      <c r="E27" s="78">
        <f>'Time and Effort Data'!C27</f>
        <v>0</v>
      </c>
      <c r="F27" s="69">
        <f>'General State Information'!C17*1</f>
        <v>0</v>
      </c>
      <c r="G27" s="81">
        <f t="shared" si="5"/>
        <v>0</v>
      </c>
      <c r="H27" s="78">
        <f>'Time and Effort Data'!D27</f>
        <v>0</v>
      </c>
      <c r="I27" s="69">
        <f>'General State Information'!D17*1</f>
        <v>0</v>
      </c>
      <c r="J27" s="81">
        <f>+H27-I27</f>
        <v>0</v>
      </c>
      <c r="K27" s="78">
        <f>'Time and Effort Data'!E27</f>
        <v>0</v>
      </c>
      <c r="L27" s="69">
        <f>'General State Information'!E17*1</f>
        <v>0</v>
      </c>
      <c r="M27" s="81">
        <f>+K27-L27</f>
        <v>0</v>
      </c>
      <c r="N27" s="78">
        <f>'Time and Effort Data'!F27</f>
        <v>0</v>
      </c>
      <c r="O27" s="69">
        <f>'General State Information'!F17*1</f>
        <v>0</v>
      </c>
      <c r="P27" s="81">
        <f>+N27-O27</f>
        <v>0</v>
      </c>
    </row>
    <row r="28" spans="1:16" ht="15.75" x14ac:dyDescent="0.25">
      <c r="A28" s="43" t="str">
        <f>'Time and Effort Data'!A28</f>
        <v>Post Flood Recovery and Mitigation Assistance</v>
      </c>
      <c r="B28" s="67">
        <f t="shared" ref="B28:P28" si="9">SUM(B29:B30)</f>
        <v>0</v>
      </c>
      <c r="C28" s="67">
        <f t="shared" si="9"/>
        <v>0</v>
      </c>
      <c r="D28" s="80">
        <f t="shared" si="9"/>
        <v>0</v>
      </c>
      <c r="E28" s="77">
        <f t="shared" si="9"/>
        <v>0</v>
      </c>
      <c r="F28" s="67">
        <f t="shared" si="9"/>
        <v>0</v>
      </c>
      <c r="G28" s="80">
        <f t="shared" si="9"/>
        <v>0</v>
      </c>
      <c r="H28" s="77">
        <f t="shared" si="9"/>
        <v>0</v>
      </c>
      <c r="I28" s="67">
        <f t="shared" si="9"/>
        <v>0</v>
      </c>
      <c r="J28" s="80">
        <f t="shared" si="9"/>
        <v>0</v>
      </c>
      <c r="K28" s="77">
        <f t="shared" si="9"/>
        <v>0</v>
      </c>
      <c r="L28" s="67">
        <f t="shared" si="9"/>
        <v>0</v>
      </c>
      <c r="M28" s="80">
        <f t="shared" si="9"/>
        <v>0</v>
      </c>
      <c r="N28" s="77">
        <f t="shared" si="9"/>
        <v>0</v>
      </c>
      <c r="O28" s="67">
        <f t="shared" si="9"/>
        <v>0</v>
      </c>
      <c r="P28" s="80">
        <f t="shared" si="9"/>
        <v>0</v>
      </c>
    </row>
    <row r="29" spans="1:16" ht="15.75" x14ac:dyDescent="0.25">
      <c r="A29" s="44" t="str">
        <f>'Time and Effort Data'!A29</f>
        <v>Notification to communities regarding NFIP compliance</v>
      </c>
      <c r="B29" s="68">
        <f>'Time and Effort Data'!B29</f>
        <v>0</v>
      </c>
      <c r="C29" s="69">
        <f>'General State Information'!B11*63</f>
        <v>0</v>
      </c>
      <c r="D29" s="81">
        <f>+B29-C29</f>
        <v>0</v>
      </c>
      <c r="E29" s="78">
        <f>'Time and Effort Data'!C29</f>
        <v>0</v>
      </c>
      <c r="F29" s="69">
        <f>'General State Information'!C11*63</f>
        <v>0</v>
      </c>
      <c r="G29" s="81">
        <f t="shared" si="5"/>
        <v>0</v>
      </c>
      <c r="H29" s="78">
        <f>'Time and Effort Data'!D29</f>
        <v>0</v>
      </c>
      <c r="I29" s="69">
        <f>'General State Information'!D11*63</f>
        <v>0</v>
      </c>
      <c r="J29" s="81">
        <f>+H29-I29</f>
        <v>0</v>
      </c>
      <c r="K29" s="78">
        <f>'Time and Effort Data'!E29</f>
        <v>0</v>
      </c>
      <c r="L29" s="69">
        <f>'General State Information'!E11*63</f>
        <v>0</v>
      </c>
      <c r="M29" s="81">
        <f>+K29-L29</f>
        <v>0</v>
      </c>
      <c r="N29" s="78">
        <f>'Time and Effort Data'!F29</f>
        <v>0</v>
      </c>
      <c r="O29" s="69">
        <f>'General State Information'!F11*63</f>
        <v>0</v>
      </c>
      <c r="P29" s="81">
        <f>+N29-O29</f>
        <v>0</v>
      </c>
    </row>
    <row r="30" spans="1:16" ht="31.5" x14ac:dyDescent="0.25">
      <c r="A30" s="44" t="str">
        <f>'Time and Effort Data'!A30</f>
        <v>NFIP Briefings (including substantial damage determination training)</v>
      </c>
      <c r="B30" s="68">
        <f>'Time and Effort Data'!B30</f>
        <v>0</v>
      </c>
      <c r="C30" s="69">
        <f>'General State Information'!B12*'General State Information'!B11*16</f>
        <v>0</v>
      </c>
      <c r="D30" s="81">
        <f>+B30-C30</f>
        <v>0</v>
      </c>
      <c r="E30" s="78">
        <f>'Time and Effort Data'!C30</f>
        <v>0</v>
      </c>
      <c r="F30" s="69">
        <f>'General State Information'!C12*'General State Information'!C11*16</f>
        <v>0</v>
      </c>
      <c r="G30" s="81">
        <f t="shared" si="5"/>
        <v>0</v>
      </c>
      <c r="H30" s="78">
        <f>'Time and Effort Data'!D30</f>
        <v>0</v>
      </c>
      <c r="I30" s="69">
        <f>'General State Information'!D12*'General State Information'!D11*16</f>
        <v>0</v>
      </c>
      <c r="J30" s="81">
        <f>+H30-I30</f>
        <v>0</v>
      </c>
      <c r="K30" s="78">
        <f>'Time and Effort Data'!E30</f>
        <v>0</v>
      </c>
      <c r="L30" s="69">
        <f>'General State Information'!E12*'General State Information'!E11*16</f>
        <v>0</v>
      </c>
      <c r="M30" s="81">
        <f>+K30-L30</f>
        <v>0</v>
      </c>
      <c r="N30" s="78">
        <f>'Time and Effort Data'!F30</f>
        <v>0</v>
      </c>
      <c r="O30" s="69">
        <f>'General State Information'!F12*'General State Information'!F11*16</f>
        <v>0</v>
      </c>
      <c r="P30" s="81">
        <f>+N30-O30</f>
        <v>0</v>
      </c>
    </row>
    <row r="31" spans="1:16" ht="15.75" x14ac:dyDescent="0.25">
      <c r="A31" s="43" t="str">
        <f>'Time and Effort Data'!A31</f>
        <v>State Program Monitoring, Evaluation, and Reporting</v>
      </c>
      <c r="B31" s="67">
        <f t="shared" ref="B31:P31" si="10">SUM(B32:B33)</f>
        <v>0</v>
      </c>
      <c r="C31" s="67">
        <f t="shared" si="10"/>
        <v>160</v>
      </c>
      <c r="D31" s="80">
        <f t="shared" si="10"/>
        <v>-160</v>
      </c>
      <c r="E31" s="77">
        <f t="shared" si="10"/>
        <v>0</v>
      </c>
      <c r="F31" s="67">
        <f t="shared" si="10"/>
        <v>160</v>
      </c>
      <c r="G31" s="80">
        <f t="shared" si="10"/>
        <v>-160</v>
      </c>
      <c r="H31" s="77">
        <f t="shared" si="10"/>
        <v>0</v>
      </c>
      <c r="I31" s="67">
        <f t="shared" si="10"/>
        <v>160</v>
      </c>
      <c r="J31" s="80">
        <f t="shared" si="10"/>
        <v>-160</v>
      </c>
      <c r="K31" s="77">
        <f t="shared" si="10"/>
        <v>0</v>
      </c>
      <c r="L31" s="67">
        <f t="shared" si="10"/>
        <v>160</v>
      </c>
      <c r="M31" s="80">
        <f t="shared" si="10"/>
        <v>-160</v>
      </c>
      <c r="N31" s="77">
        <f t="shared" si="10"/>
        <v>0</v>
      </c>
      <c r="O31" s="67">
        <f t="shared" si="10"/>
        <v>160</v>
      </c>
      <c r="P31" s="80">
        <f t="shared" si="10"/>
        <v>-160</v>
      </c>
    </row>
    <row r="32" spans="1:16" ht="15.75" x14ac:dyDescent="0.25">
      <c r="A32" s="44" t="str">
        <f>'Time and Effort Data'!A32</f>
        <v>CIS Data Input</v>
      </c>
      <c r="B32" s="68">
        <f>'Time and Effort Data'!B32</f>
        <v>0</v>
      </c>
      <c r="C32" s="69">
        <v>107</v>
      </c>
      <c r="D32" s="81">
        <f>+B32-C32</f>
        <v>-107</v>
      </c>
      <c r="E32" s="78">
        <f>'Time and Effort Data'!C32</f>
        <v>0</v>
      </c>
      <c r="F32" s="69">
        <f>+C32</f>
        <v>107</v>
      </c>
      <c r="G32" s="81">
        <f t="shared" si="5"/>
        <v>-107</v>
      </c>
      <c r="H32" s="78">
        <f>'Time and Effort Data'!D32</f>
        <v>0</v>
      </c>
      <c r="I32" s="69">
        <f>+C32</f>
        <v>107</v>
      </c>
      <c r="J32" s="81">
        <f>+H32-I32</f>
        <v>-107</v>
      </c>
      <c r="K32" s="78">
        <f>'Time and Effort Data'!E32</f>
        <v>0</v>
      </c>
      <c r="L32" s="69">
        <f>+C32</f>
        <v>107</v>
      </c>
      <c r="M32" s="81">
        <f>+K32-L32</f>
        <v>-107</v>
      </c>
      <c r="N32" s="78">
        <f>'Time and Effort Data'!F32</f>
        <v>0</v>
      </c>
      <c r="O32" s="69">
        <f>+C32</f>
        <v>107</v>
      </c>
      <c r="P32" s="81">
        <f>+N32-O32</f>
        <v>-107</v>
      </c>
    </row>
    <row r="33" spans="1:16" ht="31.5" x14ac:dyDescent="0.25">
      <c r="A33" s="44" t="str">
        <f>'Time and Effort Data'!A33</f>
        <v>CAP Program Administration, Strategic/Annual Planning, GAP Analysis</v>
      </c>
      <c r="B33" s="68">
        <f>'Time and Effort Data'!B33</f>
        <v>0</v>
      </c>
      <c r="C33" s="69">
        <v>53</v>
      </c>
      <c r="D33" s="81">
        <f>+B33-C33</f>
        <v>-53</v>
      </c>
      <c r="E33" s="78">
        <f>'Time and Effort Data'!C33</f>
        <v>0</v>
      </c>
      <c r="F33" s="69">
        <f>+C33</f>
        <v>53</v>
      </c>
      <c r="G33" s="81">
        <f t="shared" si="5"/>
        <v>-53</v>
      </c>
      <c r="H33" s="78">
        <f>'Time and Effort Data'!D33</f>
        <v>0</v>
      </c>
      <c r="I33" s="69">
        <f>+C33</f>
        <v>53</v>
      </c>
      <c r="J33" s="81">
        <f>+H33-I33</f>
        <v>-53</v>
      </c>
      <c r="K33" s="78">
        <f>'Time and Effort Data'!E33</f>
        <v>0</v>
      </c>
      <c r="L33" s="69">
        <f>+C33</f>
        <v>53</v>
      </c>
      <c r="M33" s="81">
        <f>+K33-L33</f>
        <v>-53</v>
      </c>
      <c r="N33" s="78">
        <f>'Time and Effort Data'!F33</f>
        <v>0</v>
      </c>
      <c r="O33" s="69">
        <f>+C33</f>
        <v>53</v>
      </c>
      <c r="P33" s="81">
        <f>+N33-O33</f>
        <v>-53</v>
      </c>
    </row>
    <row r="34" spans="1:16" ht="15.75" x14ac:dyDescent="0.25">
      <c r="A34" s="43" t="str">
        <f>'Time and Effort Data'!A34</f>
        <v>State Staff Professional Development</v>
      </c>
      <c r="B34" s="67">
        <f t="shared" ref="B34:P34" si="11">SUM(B35:B37)</f>
        <v>0</v>
      </c>
      <c r="C34" s="67">
        <f t="shared" si="11"/>
        <v>225.4</v>
      </c>
      <c r="D34" s="80">
        <f t="shared" si="11"/>
        <v>-225.4</v>
      </c>
      <c r="E34" s="77">
        <f t="shared" si="11"/>
        <v>0</v>
      </c>
      <c r="F34" s="67">
        <f t="shared" si="11"/>
        <v>225.4</v>
      </c>
      <c r="G34" s="80">
        <f t="shared" si="11"/>
        <v>-225.4</v>
      </c>
      <c r="H34" s="77">
        <f t="shared" si="11"/>
        <v>0</v>
      </c>
      <c r="I34" s="67">
        <f t="shared" si="11"/>
        <v>225.4</v>
      </c>
      <c r="J34" s="80">
        <f t="shared" si="11"/>
        <v>-225.4</v>
      </c>
      <c r="K34" s="77">
        <f t="shared" si="11"/>
        <v>0</v>
      </c>
      <c r="L34" s="67">
        <f t="shared" si="11"/>
        <v>225.4</v>
      </c>
      <c r="M34" s="80">
        <f t="shared" si="11"/>
        <v>-225.4</v>
      </c>
      <c r="N34" s="77">
        <f t="shared" si="11"/>
        <v>0</v>
      </c>
      <c r="O34" s="67">
        <f t="shared" si="11"/>
        <v>225.4</v>
      </c>
      <c r="P34" s="80">
        <f t="shared" si="11"/>
        <v>-225.4</v>
      </c>
    </row>
    <row r="35" spans="1:16" ht="15.75" x14ac:dyDescent="0.25">
      <c r="A35" s="44" t="str">
        <f>'Time and Effort Data'!A35</f>
        <v>FEMA/State Regional Meeting Attendance</v>
      </c>
      <c r="B35" s="68">
        <f>'Time and Effort Data'!B35</f>
        <v>0</v>
      </c>
      <c r="C35" s="69">
        <f>2*2.2*18.5</f>
        <v>81.400000000000006</v>
      </c>
      <c r="D35" s="81">
        <f>+B35-C35</f>
        <v>-81.400000000000006</v>
      </c>
      <c r="E35" s="78">
        <f>'Time and Effort Data'!C35</f>
        <v>0</v>
      </c>
      <c r="F35" s="69">
        <f>+C35</f>
        <v>81.400000000000006</v>
      </c>
      <c r="G35" s="81">
        <f t="shared" si="5"/>
        <v>-81.400000000000006</v>
      </c>
      <c r="H35" s="78">
        <f>'Time and Effort Data'!D35</f>
        <v>0</v>
      </c>
      <c r="I35" s="69">
        <f>+C35</f>
        <v>81.400000000000006</v>
      </c>
      <c r="J35" s="81">
        <f>+H35-I35</f>
        <v>-81.400000000000006</v>
      </c>
      <c r="K35" s="78">
        <f>'Time and Effort Data'!E35</f>
        <v>0</v>
      </c>
      <c r="L35" s="69">
        <f>+C35</f>
        <v>81.400000000000006</v>
      </c>
      <c r="M35" s="81">
        <f>+K35-L35</f>
        <v>-81.400000000000006</v>
      </c>
      <c r="N35" s="78">
        <f>'Time and Effort Data'!F35</f>
        <v>0</v>
      </c>
      <c r="O35" s="69">
        <f>+C35</f>
        <v>81.400000000000006</v>
      </c>
      <c r="P35" s="81">
        <f>+N35-O35</f>
        <v>-81.400000000000006</v>
      </c>
    </row>
    <row r="36" spans="1:16" ht="15.75" x14ac:dyDescent="0.25">
      <c r="A36" s="44" t="str">
        <f>'Time and Effort Data'!A36</f>
        <v>EMI Training</v>
      </c>
      <c r="B36" s="68">
        <f>'Time and Effort Data'!B36</f>
        <v>0</v>
      </c>
      <c r="C36" s="69">
        <f>1.9 *40</f>
        <v>76</v>
      </c>
      <c r="D36" s="81">
        <f>+B36-C36</f>
        <v>-76</v>
      </c>
      <c r="E36" s="78">
        <f>'Time and Effort Data'!C36</f>
        <v>0</v>
      </c>
      <c r="F36" s="69">
        <f>+C36</f>
        <v>76</v>
      </c>
      <c r="G36" s="81">
        <f t="shared" si="5"/>
        <v>-76</v>
      </c>
      <c r="H36" s="78">
        <f>'Time and Effort Data'!D36</f>
        <v>0</v>
      </c>
      <c r="I36" s="69">
        <f>+C36</f>
        <v>76</v>
      </c>
      <c r="J36" s="81">
        <f>+H36-I36</f>
        <v>-76</v>
      </c>
      <c r="K36" s="78">
        <f>'Time and Effort Data'!E36</f>
        <v>0</v>
      </c>
      <c r="L36" s="69">
        <f>+C36</f>
        <v>76</v>
      </c>
      <c r="M36" s="81">
        <f>+K36-L36</f>
        <v>-76</v>
      </c>
      <c r="N36" s="78">
        <f>'Time and Effort Data'!F36</f>
        <v>0</v>
      </c>
      <c r="O36" s="69">
        <f>+C36</f>
        <v>76</v>
      </c>
      <c r="P36" s="81">
        <f>+N36-O36</f>
        <v>-76</v>
      </c>
    </row>
    <row r="37" spans="1:16" ht="15.75" x14ac:dyDescent="0.25">
      <c r="A37" s="44" t="str">
        <f>'Time and Effort Data'!A37</f>
        <v>ASFPM Annual Conference</v>
      </c>
      <c r="B37" s="68">
        <f>'Time and Effort Data'!B37</f>
        <v>0</v>
      </c>
      <c r="C37" s="69">
        <f>1.7 *40</f>
        <v>68</v>
      </c>
      <c r="D37" s="81">
        <f>+B37-C37</f>
        <v>-68</v>
      </c>
      <c r="E37" s="78">
        <f>'Time and Effort Data'!C37</f>
        <v>0</v>
      </c>
      <c r="F37" s="69">
        <f>+C37</f>
        <v>68</v>
      </c>
      <c r="G37" s="81">
        <f t="shared" si="5"/>
        <v>-68</v>
      </c>
      <c r="H37" s="78">
        <f>'Time and Effort Data'!D37</f>
        <v>0</v>
      </c>
      <c r="I37" s="69">
        <f>+C37</f>
        <v>68</v>
      </c>
      <c r="J37" s="81">
        <f>+H37-I37</f>
        <v>-68</v>
      </c>
      <c r="K37" s="78">
        <f>'Time and Effort Data'!E37</f>
        <v>0</v>
      </c>
      <c r="L37" s="69">
        <f>+C37</f>
        <v>68</v>
      </c>
      <c r="M37" s="81">
        <f>+K37-L37</f>
        <v>-68</v>
      </c>
      <c r="N37" s="78">
        <f>'Time and Effort Data'!F37</f>
        <v>0</v>
      </c>
      <c r="O37" s="69">
        <f>+C37</f>
        <v>68</v>
      </c>
      <c r="P37" s="81">
        <f>+N37-O37</f>
        <v>-68</v>
      </c>
    </row>
    <row r="38" spans="1:16" ht="15.75" x14ac:dyDescent="0.25">
      <c r="A38" s="43" t="s">
        <v>49</v>
      </c>
      <c r="B38" s="71">
        <f t="shared" ref="B38:P38" si="12">+B4+B8+B11+B15+B21+B23+B26+B28+B31+B34</f>
        <v>0</v>
      </c>
      <c r="C38" s="71">
        <f t="shared" si="12"/>
        <v>1726.54</v>
      </c>
      <c r="D38" s="82">
        <f t="shared" si="12"/>
        <v>-1726.54</v>
      </c>
      <c r="E38" s="79">
        <f t="shared" si="12"/>
        <v>0</v>
      </c>
      <c r="F38" s="71">
        <f t="shared" si="12"/>
        <v>1726.54</v>
      </c>
      <c r="G38" s="82">
        <f t="shared" si="12"/>
        <v>-1726.54</v>
      </c>
      <c r="H38" s="79">
        <f t="shared" si="12"/>
        <v>0</v>
      </c>
      <c r="I38" s="71">
        <f t="shared" si="12"/>
        <v>1726.54</v>
      </c>
      <c r="J38" s="82">
        <f t="shared" si="12"/>
        <v>-1726.54</v>
      </c>
      <c r="K38" s="79">
        <f t="shared" si="12"/>
        <v>0</v>
      </c>
      <c r="L38" s="71">
        <f t="shared" si="12"/>
        <v>1726.54</v>
      </c>
      <c r="M38" s="82">
        <f t="shared" si="12"/>
        <v>-1726.54</v>
      </c>
      <c r="N38" s="79">
        <f t="shared" si="12"/>
        <v>0</v>
      </c>
      <c r="O38" s="71">
        <f t="shared" si="12"/>
        <v>1726.54</v>
      </c>
      <c r="P38" s="82">
        <f t="shared" si="12"/>
        <v>-1726.54</v>
      </c>
    </row>
    <row r="39" spans="1:16" ht="30" customHeight="1" x14ac:dyDescent="0.2">
      <c r="A39" s="30" t="s">
        <v>53</v>
      </c>
      <c r="B39" s="49"/>
      <c r="C39" s="10"/>
      <c r="D39" s="10"/>
      <c r="E39" s="49"/>
      <c r="F39" s="10"/>
      <c r="G39" s="10"/>
      <c r="H39" s="49"/>
      <c r="I39" s="10"/>
      <c r="J39" s="10"/>
      <c r="K39" s="49"/>
      <c r="L39" s="10"/>
      <c r="M39" s="10"/>
      <c r="N39" s="49"/>
      <c r="O39" s="10"/>
      <c r="P39" s="86"/>
    </row>
    <row r="40" spans="1:16" ht="31.5" x14ac:dyDescent="0.25">
      <c r="A40" s="43" t="str">
        <f>'Time and Effort Data'!A40</f>
        <v>Maintaining State Authorities and Compliance with Federal Regulations</v>
      </c>
      <c r="B40" s="48"/>
      <c r="C40" s="29"/>
      <c r="D40" s="53"/>
      <c r="E40" s="48"/>
      <c r="F40" s="29"/>
      <c r="G40" s="53"/>
      <c r="H40" s="48"/>
      <c r="I40" s="29"/>
      <c r="J40" s="53"/>
      <c r="K40" s="48"/>
      <c r="L40" s="29"/>
      <c r="M40" s="53"/>
      <c r="N40" s="48"/>
      <c r="O40" s="29"/>
      <c r="P40" s="87"/>
    </row>
    <row r="41" spans="1:16" ht="15.75" x14ac:dyDescent="0.25">
      <c r="A41" s="44" t="e">
        <f>'Time and Effort Data'!#REF!</f>
        <v>#REF!</v>
      </c>
      <c r="B41" s="48"/>
      <c r="C41" s="4"/>
      <c r="D41" s="53"/>
      <c r="E41" s="48"/>
      <c r="F41" s="4"/>
      <c r="G41" s="53"/>
      <c r="H41" s="48"/>
      <c r="I41" s="4"/>
      <c r="J41" s="53"/>
      <c r="K41" s="48"/>
      <c r="L41" s="4"/>
      <c r="M41" s="53"/>
      <c r="N41" s="48"/>
      <c r="O41" s="4"/>
      <c r="P41" s="88"/>
    </row>
    <row r="42" spans="1:16" ht="15.75" x14ac:dyDescent="0.25">
      <c r="A42" s="43" t="str">
        <f>'Time and Effort Data'!A41</f>
        <v>Comprehensive, Integrated State Floodplain Management</v>
      </c>
      <c r="B42" s="48"/>
      <c r="C42" s="29"/>
      <c r="D42" s="53"/>
      <c r="E42" s="48"/>
      <c r="F42" s="29"/>
      <c r="G42" s="53"/>
      <c r="H42" s="48"/>
      <c r="I42" s="29"/>
      <c r="J42" s="53"/>
      <c r="K42" s="48"/>
      <c r="L42" s="29"/>
      <c r="M42" s="53"/>
      <c r="N42" s="48"/>
      <c r="O42" s="29"/>
      <c r="P42" s="87"/>
    </row>
    <row r="43" spans="1:16" ht="15.75" x14ac:dyDescent="0.25">
      <c r="A43" s="44" t="str">
        <f>'Time and Effort Data'!A42</f>
        <v>Coordination with other state programs and agencies</v>
      </c>
      <c r="B43" s="48"/>
      <c r="C43" s="4"/>
      <c r="D43" s="53"/>
      <c r="E43" s="48"/>
      <c r="F43" s="4"/>
      <c r="G43" s="53"/>
      <c r="H43" s="48"/>
      <c r="I43" s="4"/>
      <c r="J43" s="53"/>
      <c r="K43" s="48"/>
      <c r="L43" s="4"/>
      <c r="M43" s="53"/>
      <c r="N43" s="48"/>
      <c r="O43" s="4"/>
      <c r="P43" s="88"/>
    </row>
    <row r="44" spans="1:16" ht="47.25" x14ac:dyDescent="0.25">
      <c r="A44" s="44" t="str">
        <f>'Time and Effort Data'!A43</f>
        <v>State mitigation program coordination (HMA grant coordination, state mitigation team participation, mitigation planning assistance)</v>
      </c>
      <c r="B44" s="48"/>
      <c r="C44" s="4"/>
      <c r="D44" s="53"/>
      <c r="E44" s="48"/>
      <c r="F44" s="4"/>
      <c r="G44" s="53"/>
      <c r="H44" s="48"/>
      <c r="I44" s="4"/>
      <c r="J44" s="53"/>
      <c r="K44" s="48"/>
      <c r="L44" s="4"/>
      <c r="M44" s="53"/>
      <c r="N44" s="48"/>
      <c r="O44" s="4"/>
      <c r="P44" s="88"/>
    </row>
    <row r="45" spans="1:16" ht="15.75" x14ac:dyDescent="0.25">
      <c r="A45" s="43" t="str">
        <f>'Time and Effort Data'!A44</f>
        <v>Flood Hazard Identification and Risk Assessment</v>
      </c>
      <c r="B45" s="48"/>
      <c r="C45" s="29"/>
      <c r="D45" s="53"/>
      <c r="E45" s="48"/>
      <c r="F45" s="29"/>
      <c r="G45" s="53"/>
      <c r="H45" s="48"/>
      <c r="I45" s="29"/>
      <c r="J45" s="53"/>
      <c r="K45" s="48"/>
      <c r="L45" s="29"/>
      <c r="M45" s="53"/>
      <c r="N45" s="48"/>
      <c r="O45" s="29"/>
      <c r="P45" s="87"/>
    </row>
    <row r="46" spans="1:16" ht="15.75" x14ac:dyDescent="0.25">
      <c r="A46" s="44" t="str">
        <f>'Time and Effort Data'!A45</f>
        <v>Other CTP mapping activities</v>
      </c>
      <c r="B46" s="50"/>
      <c r="C46" s="7"/>
      <c r="D46" s="54"/>
      <c r="E46" s="50"/>
      <c r="F46" s="7"/>
      <c r="G46" s="54"/>
      <c r="H46" s="50"/>
      <c r="I46" s="7"/>
      <c r="J46" s="54"/>
      <c r="K46" s="50"/>
      <c r="L46" s="7"/>
      <c r="M46" s="54"/>
      <c r="N46" s="50"/>
      <c r="O46" s="7"/>
      <c r="P46" s="88"/>
    </row>
    <row r="47" spans="1:16" ht="15.75" x14ac:dyDescent="0.25">
      <c r="A47" s="44" t="str">
        <f>'Time and Effort Data'!A46</f>
        <v>Conduct HAZUS-MH or equivalent risk assessments</v>
      </c>
      <c r="B47" s="50"/>
      <c r="C47" s="7"/>
      <c r="D47" s="54"/>
      <c r="E47" s="50"/>
      <c r="F47" s="7"/>
      <c r="G47" s="54"/>
      <c r="H47" s="50"/>
      <c r="I47" s="7"/>
      <c r="J47" s="54"/>
      <c r="K47" s="50"/>
      <c r="L47" s="7"/>
      <c r="M47" s="54"/>
      <c r="N47" s="50"/>
      <c r="O47" s="7"/>
      <c r="P47" s="88"/>
    </row>
    <row r="48" spans="1:16" ht="15.75" x14ac:dyDescent="0.25">
      <c r="A48" s="44" t="str">
        <f>'Time and Effort Data'!A47</f>
        <v>Establishing state-specific mapping standards</v>
      </c>
      <c r="B48" s="50"/>
      <c r="C48" s="7"/>
      <c r="D48" s="54"/>
      <c r="E48" s="50"/>
      <c r="F48" s="7"/>
      <c r="G48" s="54"/>
      <c r="H48" s="50"/>
      <c r="I48" s="7"/>
      <c r="J48" s="54"/>
      <c r="K48" s="50"/>
      <c r="L48" s="7"/>
      <c r="M48" s="54"/>
      <c r="N48" s="50"/>
      <c r="O48" s="7"/>
      <c r="P48" s="88"/>
    </row>
    <row r="49" spans="1:16" ht="15.75" x14ac:dyDescent="0.25">
      <c r="A49" s="44" t="str">
        <f>'Time and Effort Data'!A48</f>
        <v>Review and approve flood studies by others</v>
      </c>
      <c r="B49" s="50"/>
      <c r="C49" s="7"/>
      <c r="D49" s="54"/>
      <c r="E49" s="50"/>
      <c r="F49" s="7"/>
      <c r="G49" s="54"/>
      <c r="H49" s="50"/>
      <c r="I49" s="7"/>
      <c r="J49" s="54"/>
      <c r="K49" s="50"/>
      <c r="L49" s="7"/>
      <c r="M49" s="54"/>
      <c r="N49" s="50"/>
      <c r="O49" s="7"/>
      <c r="P49" s="88"/>
    </row>
    <row r="50" spans="1:16" ht="31.5" x14ac:dyDescent="0.25">
      <c r="A50" s="43" t="str">
        <f>'Time and Effort Data'!A49</f>
        <v>Community Planning, Zoning, and Other Land Management Tool Assistance</v>
      </c>
      <c r="B50" s="48"/>
      <c r="C50" s="29"/>
      <c r="D50" s="53"/>
      <c r="E50" s="48"/>
      <c r="F50" s="29"/>
      <c r="G50" s="53"/>
      <c r="H50" s="48"/>
      <c r="I50" s="29"/>
      <c r="J50" s="53"/>
      <c r="K50" s="48"/>
      <c r="L50" s="29"/>
      <c r="M50" s="53"/>
      <c r="N50" s="48"/>
      <c r="O50" s="29"/>
      <c r="P50" s="87"/>
    </row>
    <row r="51" spans="1:16" ht="31.5" x14ac:dyDescent="0.25">
      <c r="A51" s="44" t="str">
        <f>'Time and Effort Data'!A50</f>
        <v>Reviewing zoning/subdivision/special regulations for floodplain management considerations</v>
      </c>
      <c r="B51" s="48"/>
      <c r="C51" s="4"/>
      <c r="D51" s="53"/>
      <c r="E51" s="48"/>
      <c r="F51" s="4"/>
      <c r="G51" s="53"/>
      <c r="H51" s="48"/>
      <c r="I51" s="4"/>
      <c r="J51" s="53"/>
      <c r="K51" s="48"/>
      <c r="L51" s="4"/>
      <c r="M51" s="53"/>
      <c r="N51" s="48"/>
      <c r="O51" s="4"/>
      <c r="P51" s="88"/>
    </row>
    <row r="52" spans="1:16" ht="15.75" x14ac:dyDescent="0.25">
      <c r="A52" s="44" t="str">
        <f>'Time and Effort Data'!A51</f>
        <v>Enforcement assistance</v>
      </c>
      <c r="B52" s="48"/>
      <c r="C52" s="4"/>
      <c r="D52" s="53"/>
      <c r="E52" s="48"/>
      <c r="F52" s="4"/>
      <c r="G52" s="53"/>
      <c r="H52" s="48"/>
      <c r="I52" s="4"/>
      <c r="J52" s="53"/>
      <c r="K52" s="48"/>
      <c r="L52" s="4"/>
      <c r="M52" s="53"/>
      <c r="N52" s="48"/>
      <c r="O52" s="4"/>
      <c r="P52" s="88"/>
    </row>
    <row r="53" spans="1:16" ht="15.75" x14ac:dyDescent="0.25">
      <c r="A53" s="43" t="str">
        <f>'Time and Effort Data'!A52</f>
        <v>Floodplain Management Training / Workshops</v>
      </c>
      <c r="B53" s="48"/>
      <c r="C53" s="29"/>
      <c r="D53" s="53"/>
      <c r="E53" s="48"/>
      <c r="F53" s="29"/>
      <c r="G53" s="53"/>
      <c r="H53" s="48"/>
      <c r="I53" s="29"/>
      <c r="J53" s="53"/>
      <c r="K53" s="48"/>
      <c r="L53" s="29"/>
      <c r="M53" s="53"/>
      <c r="N53" s="48"/>
      <c r="O53" s="29"/>
      <c r="P53" s="87"/>
    </row>
    <row r="54" spans="1:16" ht="15.75" x14ac:dyDescent="0.25">
      <c r="A54" s="44" t="str">
        <f>'Time and Effort Data'!A53</f>
        <v>Advanced topic workshop development and delivery</v>
      </c>
      <c r="B54" s="48"/>
      <c r="C54" s="4"/>
      <c r="D54" s="53"/>
      <c r="E54" s="48"/>
      <c r="F54" s="4"/>
      <c r="G54" s="53"/>
      <c r="H54" s="48"/>
      <c r="I54" s="4"/>
      <c r="J54" s="53"/>
      <c r="K54" s="48"/>
      <c r="L54" s="4"/>
      <c r="M54" s="53"/>
      <c r="N54" s="48"/>
      <c r="O54" s="4"/>
      <c r="P54" s="88"/>
    </row>
    <row r="55" spans="1:16" ht="15.75" x14ac:dyDescent="0.25">
      <c r="A55" s="44" t="str">
        <f>'Time and Effort Data'!A54</f>
        <v>Coordination of annual state floodplain management conference</v>
      </c>
      <c r="B55" s="48"/>
      <c r="C55" s="4"/>
      <c r="D55" s="53"/>
      <c r="E55" s="48"/>
      <c r="F55" s="4"/>
      <c r="G55" s="53"/>
      <c r="H55" s="48"/>
      <c r="I55" s="4"/>
      <c r="J55" s="53"/>
      <c r="K55" s="48"/>
      <c r="L55" s="4"/>
      <c r="M55" s="53"/>
      <c r="N55" s="48"/>
      <c r="O55" s="4"/>
      <c r="P55" s="88"/>
    </row>
    <row r="56" spans="1:16" ht="15.75" x14ac:dyDescent="0.25">
      <c r="A56" s="43" t="str">
        <f>'Time and Effort Data'!A55</f>
        <v>Community Compliance</v>
      </c>
      <c r="B56" s="48"/>
      <c r="C56" s="29"/>
      <c r="D56" s="53"/>
      <c r="E56" s="48"/>
      <c r="F56" s="29"/>
      <c r="G56" s="53"/>
      <c r="H56" s="48"/>
      <c r="I56" s="29"/>
      <c r="J56" s="53"/>
      <c r="K56" s="48"/>
      <c r="L56" s="29"/>
      <c r="M56" s="53"/>
      <c r="N56" s="48"/>
      <c r="O56" s="29"/>
      <c r="P56" s="87"/>
    </row>
    <row r="57" spans="1:16" ht="15.75" x14ac:dyDescent="0.25">
      <c r="A57" s="43" t="str">
        <f>'Time and Effort Data'!A56</f>
        <v>Outreach and Technical Assistance</v>
      </c>
      <c r="B57" s="48"/>
      <c r="C57" s="29"/>
      <c r="D57" s="53"/>
      <c r="E57" s="48"/>
      <c r="F57" s="29"/>
      <c r="G57" s="53"/>
      <c r="H57" s="48"/>
      <c r="I57" s="29"/>
      <c r="J57" s="53"/>
      <c r="K57" s="48"/>
      <c r="L57" s="29"/>
      <c r="M57" s="53"/>
      <c r="N57" s="48"/>
      <c r="O57" s="29"/>
      <c r="P57" s="87"/>
    </row>
    <row r="58" spans="1:16" ht="31.5" x14ac:dyDescent="0.25">
      <c r="A58" s="44" t="str">
        <f>'Time and Effort Data'!A57</f>
        <v>Developing specialized outreach publications (newsletters, fact sheets, handbooks)</v>
      </c>
      <c r="B58" s="48"/>
      <c r="C58" s="4"/>
      <c r="D58" s="53"/>
      <c r="E58" s="48"/>
      <c r="F58" s="4"/>
      <c r="G58" s="53"/>
      <c r="H58" s="48"/>
      <c r="I58" s="4"/>
      <c r="J58" s="53"/>
      <c r="K58" s="48"/>
      <c r="L58" s="4"/>
      <c r="M58" s="53"/>
      <c r="N58" s="48"/>
      <c r="O58" s="4"/>
      <c r="P58" s="88"/>
    </row>
    <row r="59" spans="1:16" ht="15.75" x14ac:dyDescent="0.25">
      <c r="A59" s="43" t="str">
        <f>'Time and Effort Data'!A58</f>
        <v>Post Flood Recovery and Mitigation Assistance</v>
      </c>
      <c r="B59" s="48"/>
      <c r="C59" s="29"/>
      <c r="D59" s="53"/>
      <c r="E59" s="48"/>
      <c r="F59" s="29"/>
      <c r="G59" s="53"/>
      <c r="H59" s="48"/>
      <c r="I59" s="29"/>
      <c r="J59" s="53"/>
      <c r="K59" s="48"/>
      <c r="L59" s="29"/>
      <c r="M59" s="53"/>
      <c r="N59" s="48"/>
      <c r="O59" s="29"/>
      <c r="P59" s="87"/>
    </row>
    <row r="60" spans="1:16" ht="15.75" x14ac:dyDescent="0.25">
      <c r="A60" s="44" t="str">
        <f>'Time and Effort Data'!A59</f>
        <v>EOC/JFO participation</v>
      </c>
      <c r="B60" s="48"/>
      <c r="C60" s="4"/>
      <c r="D60" s="53"/>
      <c r="E60" s="48"/>
      <c r="F60" s="4"/>
      <c r="G60" s="53"/>
      <c r="H60" s="48"/>
      <c r="I60" s="4"/>
      <c r="J60" s="53"/>
      <c r="K60" s="48"/>
      <c r="L60" s="4"/>
      <c r="M60" s="53"/>
      <c r="N60" s="48"/>
      <c r="O60" s="4"/>
      <c r="P60" s="88"/>
    </row>
    <row r="61" spans="1:16" ht="15.75" x14ac:dyDescent="0.25">
      <c r="A61" s="44" t="str">
        <f>'Time and Effort Data'!A60</f>
        <v>Mitigation Program Assistance</v>
      </c>
      <c r="B61" s="48"/>
      <c r="C61" s="4"/>
      <c r="D61" s="53"/>
      <c r="E61" s="48"/>
      <c r="F61" s="4"/>
      <c r="G61" s="53"/>
      <c r="H61" s="48"/>
      <c r="I61" s="4"/>
      <c r="J61" s="53"/>
      <c r="K61" s="48"/>
      <c r="L61" s="4"/>
      <c r="M61" s="53"/>
      <c r="N61" s="48"/>
      <c r="O61" s="4"/>
      <c r="P61" s="88"/>
    </row>
    <row r="62" spans="1:16" ht="15.75" x14ac:dyDescent="0.25">
      <c r="A62" s="43" t="str">
        <f>'Time and Effort Data'!A61</f>
        <v>State Program Monitoring, Evaluation, and Reporting</v>
      </c>
      <c r="B62" s="48"/>
      <c r="C62" s="29"/>
      <c r="D62" s="53"/>
      <c r="E62" s="48"/>
      <c r="F62" s="29"/>
      <c r="G62" s="53"/>
      <c r="H62" s="48"/>
      <c r="I62" s="29"/>
      <c r="J62" s="53"/>
      <c r="K62" s="48"/>
      <c r="L62" s="29"/>
      <c r="M62" s="53"/>
      <c r="N62" s="48"/>
      <c r="O62" s="29"/>
      <c r="P62" s="87"/>
    </row>
    <row r="63" spans="1:16" ht="15.75" x14ac:dyDescent="0.25">
      <c r="A63" s="43" t="str">
        <f>'Time and Effort Data'!A62</f>
        <v>State Staff Professional Development</v>
      </c>
      <c r="B63" s="48"/>
      <c r="C63" s="29"/>
      <c r="D63" s="53"/>
      <c r="E63" s="48"/>
      <c r="F63" s="29"/>
      <c r="G63" s="53"/>
      <c r="H63" s="48"/>
      <c r="I63" s="29"/>
      <c r="J63" s="53"/>
      <c r="K63" s="48"/>
      <c r="L63" s="29"/>
      <c r="M63" s="53"/>
      <c r="N63" s="48"/>
      <c r="O63" s="29"/>
      <c r="P63" s="87"/>
    </row>
    <row r="64" spans="1:16" ht="15.75" x14ac:dyDescent="0.25">
      <c r="A64" s="43" t="str">
        <f>'Time and Effort Data'!A63</f>
        <v>Other Related Activities</v>
      </c>
      <c r="B64" s="48"/>
      <c r="C64" s="29"/>
      <c r="D64" s="53"/>
      <c r="E64" s="48"/>
      <c r="F64" s="29"/>
      <c r="G64" s="53"/>
      <c r="H64" s="48"/>
      <c r="I64" s="29"/>
      <c r="J64" s="53"/>
      <c r="K64" s="48"/>
      <c r="L64" s="29"/>
      <c r="M64" s="53"/>
      <c r="N64" s="48"/>
      <c r="O64" s="29"/>
      <c r="P64" s="87"/>
    </row>
    <row r="65" spans="1:16" ht="15.75" x14ac:dyDescent="0.25">
      <c r="A65" s="44" t="str">
        <f>'Time and Effort Data'!A64</f>
        <v>Other 1</v>
      </c>
      <c r="B65" s="48"/>
      <c r="C65" s="4"/>
      <c r="D65" s="53"/>
      <c r="E65" s="48"/>
      <c r="F65" s="4"/>
      <c r="G65" s="53"/>
      <c r="H65" s="48"/>
      <c r="I65" s="4"/>
      <c r="J65" s="53"/>
      <c r="K65" s="48"/>
      <c r="L65" s="4"/>
      <c r="M65" s="53"/>
      <c r="N65" s="48"/>
      <c r="O65" s="4"/>
      <c r="P65" s="88"/>
    </row>
    <row r="66" spans="1:16" ht="15.75" x14ac:dyDescent="0.25">
      <c r="A66" s="44" t="str">
        <f>'Time and Effort Data'!A65</f>
        <v>Other 2</v>
      </c>
      <c r="B66" s="48"/>
      <c r="C66" s="4"/>
      <c r="D66" s="53"/>
      <c r="E66" s="48"/>
      <c r="F66" s="4"/>
      <c r="G66" s="53"/>
      <c r="H66" s="48"/>
      <c r="I66" s="4"/>
      <c r="J66" s="53"/>
      <c r="K66" s="48"/>
      <c r="L66" s="4"/>
      <c r="M66" s="53"/>
      <c r="N66" s="48"/>
      <c r="O66" s="4"/>
      <c r="P66" s="88"/>
    </row>
    <row r="67" spans="1:16" ht="15.75" x14ac:dyDescent="0.25">
      <c r="A67" s="44" t="str">
        <f>'Time and Effort Data'!A66</f>
        <v>Other 3</v>
      </c>
      <c r="B67" s="48"/>
      <c r="C67" s="4"/>
      <c r="D67" s="53"/>
      <c r="E67" s="48"/>
      <c r="F67" s="4"/>
      <c r="G67" s="53"/>
      <c r="H67" s="48"/>
      <c r="I67" s="4"/>
      <c r="J67" s="53"/>
      <c r="K67" s="48"/>
      <c r="L67" s="4"/>
      <c r="M67" s="53"/>
      <c r="N67" s="48"/>
      <c r="O67" s="4"/>
      <c r="P67" s="88"/>
    </row>
    <row r="68" spans="1:16" ht="15.75" x14ac:dyDescent="0.25">
      <c r="A68" s="44" t="str">
        <f>'Time and Effort Data'!A67</f>
        <v>Other 4</v>
      </c>
      <c r="B68" s="48"/>
      <c r="C68" s="4"/>
      <c r="D68" s="53"/>
      <c r="E68" s="48"/>
      <c r="F68" s="4"/>
      <c r="G68" s="53"/>
      <c r="H68" s="48"/>
      <c r="I68" s="4"/>
      <c r="J68" s="53"/>
      <c r="K68" s="48"/>
      <c r="L68" s="4"/>
      <c r="M68" s="53"/>
      <c r="N68" s="48"/>
      <c r="O68" s="4"/>
      <c r="P68" s="88"/>
    </row>
    <row r="69" spans="1:16" ht="15.75" x14ac:dyDescent="0.25">
      <c r="A69" s="43" t="s">
        <v>52</v>
      </c>
      <c r="B69" s="48"/>
      <c r="C69" s="29"/>
      <c r="D69" s="53"/>
      <c r="E69" s="48"/>
      <c r="F69" s="29"/>
      <c r="G69" s="53"/>
      <c r="H69" s="48"/>
      <c r="I69" s="29"/>
      <c r="J69" s="53"/>
      <c r="K69" s="48"/>
      <c r="L69" s="29"/>
      <c r="M69" s="53"/>
      <c r="N69" s="48"/>
      <c r="O69" s="29"/>
      <c r="P69" s="87"/>
    </row>
    <row r="70" spans="1:16" x14ac:dyDescent="0.2">
      <c r="P70" s="89"/>
    </row>
    <row r="71" spans="1:16" x14ac:dyDescent="0.2">
      <c r="P71" s="89"/>
    </row>
    <row r="72" spans="1:16" x14ac:dyDescent="0.2">
      <c r="P72" s="89"/>
    </row>
    <row r="73" spans="1:16" x14ac:dyDescent="0.2">
      <c r="P73" s="89"/>
    </row>
    <row r="74" spans="1:16" x14ac:dyDescent="0.2">
      <c r="P74" s="89"/>
    </row>
    <row r="75" spans="1:16" x14ac:dyDescent="0.2">
      <c r="P75" s="89"/>
    </row>
    <row r="76" spans="1:16" x14ac:dyDescent="0.2">
      <c r="P76" s="89"/>
    </row>
    <row r="77" spans="1:16" x14ac:dyDescent="0.2">
      <c r="P77" s="89"/>
    </row>
    <row r="78" spans="1:16" x14ac:dyDescent="0.2">
      <c r="P78" s="89"/>
    </row>
    <row r="79" spans="1:16" x14ac:dyDescent="0.2">
      <c r="P79" s="89"/>
    </row>
    <row r="80" spans="1:16" x14ac:dyDescent="0.2">
      <c r="P80" s="89"/>
    </row>
    <row r="81" spans="16:16" x14ac:dyDescent="0.2">
      <c r="P81" s="89"/>
    </row>
    <row r="82" spans="16:16" x14ac:dyDescent="0.2">
      <c r="P82" s="89"/>
    </row>
    <row r="83" spans="16:16" x14ac:dyDescent="0.2">
      <c r="P83" s="89"/>
    </row>
    <row r="84" spans="16:16" x14ac:dyDescent="0.2">
      <c r="P84" s="89"/>
    </row>
    <row r="85" spans="16:16" x14ac:dyDescent="0.2">
      <c r="P85" s="89"/>
    </row>
    <row r="86" spans="16:16" x14ac:dyDescent="0.2">
      <c r="P86" s="89"/>
    </row>
    <row r="87" spans="16:16" x14ac:dyDescent="0.2">
      <c r="P87" s="89"/>
    </row>
    <row r="88" spans="16:16" x14ac:dyDescent="0.2">
      <c r="P88" s="89"/>
    </row>
    <row r="89" spans="16:16" x14ac:dyDescent="0.2">
      <c r="P89" s="89"/>
    </row>
    <row r="90" spans="16:16" x14ac:dyDescent="0.2">
      <c r="P90" s="89"/>
    </row>
    <row r="91" spans="16:16" x14ac:dyDescent="0.2">
      <c r="P91" s="89"/>
    </row>
    <row r="92" spans="16:16" x14ac:dyDescent="0.2">
      <c r="P92" s="89"/>
    </row>
  </sheetData>
  <sheetProtection password="F45E" sheet="1"/>
  <phoneticPr fontId="21" type="noConversion"/>
  <pageMargins left="0.63" right="0.63" top="0.68" bottom="0.75" header="0.42" footer="0.43"/>
  <pageSetup paperSize="5" scale="91" fitToHeight="10" orientation="landscape" horizontalDpi="4294967293" verticalDpi="0" r:id="rId1"/>
  <headerFooter alignWithMargins="0">
    <oddFooter>&amp;R&amp;P</oddFooter>
  </headerFooter>
  <ignoredErrors>
    <ignoredError sqref="D15 D11 D8 D21 D23 D26 D28 D31 D34 I8:J8 I11:J11 I15:J15 J21 J23 J26 J28 J31 I34:J34 F8:G8 F11:G11 F15:G15 G21 G23 G26 G28 G31 F34:G34 L8:M8 L11:M11 L15:M15 M21 M23 M26 M28 M31 L34:M34 O8:P8 O11:P11 O15:P15 P21 P23 P26 P28 P31 O34:P34 F13 I13 L13 O1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4"/>
  <sheetViews>
    <sheetView topLeftCell="A160" workbookViewId="0">
      <selection activeCell="A192" sqref="A192:A193"/>
    </sheetView>
  </sheetViews>
  <sheetFormatPr defaultRowHeight="12.75" x14ac:dyDescent="0.2"/>
  <cols>
    <col min="1" max="1" width="30.140625" customWidth="1"/>
    <col min="2" max="2" width="18.7109375" style="101" customWidth="1"/>
    <col min="3" max="4" width="15.7109375" customWidth="1"/>
  </cols>
  <sheetData>
    <row r="1" spans="1:4" ht="20.25" x14ac:dyDescent="0.3">
      <c r="A1" s="100" t="s">
        <v>79</v>
      </c>
    </row>
    <row r="2" spans="1:4" ht="20.25" x14ac:dyDescent="0.3">
      <c r="A2" s="100" t="s">
        <v>87</v>
      </c>
    </row>
    <row r="3" spans="1:4" ht="20.25" x14ac:dyDescent="0.3">
      <c r="A3" s="100" t="s">
        <v>95</v>
      </c>
      <c r="B3" s="112">
        <f>'General State Information'!B2</f>
        <v>0</v>
      </c>
    </row>
    <row r="4" spans="1:4" ht="13.5" thickBot="1" x14ac:dyDescent="0.25"/>
    <row r="5" spans="1:4" x14ac:dyDescent="0.2">
      <c r="A5" s="103" t="s">
        <v>88</v>
      </c>
      <c r="B5" s="104">
        <f>'General State Information'!B4</f>
        <v>2019</v>
      </c>
    </row>
    <row r="6" spans="1:4" x14ac:dyDescent="0.2">
      <c r="A6" s="105" t="s">
        <v>90</v>
      </c>
      <c r="B6" s="106">
        <f>'GAP Analysis Results'!D38</f>
        <v>-1726.54</v>
      </c>
    </row>
    <row r="7" spans="1:4" ht="13.5" thickBot="1" x14ac:dyDescent="0.25">
      <c r="A7" s="99" t="s">
        <v>89</v>
      </c>
      <c r="B7" s="107">
        <f>'GAP Analysis Results'!D38*'General State Information'!B10</f>
        <v>0</v>
      </c>
    </row>
    <row r="9" spans="1:4" ht="13.5" thickBot="1" x14ac:dyDescent="0.25">
      <c r="A9" s="90"/>
      <c r="B9" s="102"/>
      <c r="C9" s="90"/>
      <c r="D9" s="90"/>
    </row>
    <row r="10" spans="1:4" ht="13.5" thickBot="1" x14ac:dyDescent="0.25">
      <c r="A10" s="108" t="s">
        <v>91</v>
      </c>
      <c r="B10" s="109" t="s">
        <v>94</v>
      </c>
      <c r="C10" s="111" t="s">
        <v>92</v>
      </c>
      <c r="D10" s="126" t="s">
        <v>93</v>
      </c>
    </row>
    <row r="11" spans="1:4" ht="25.5" x14ac:dyDescent="0.2">
      <c r="A11" s="117" t="str">
        <f>'Time and Effort Data'!A4</f>
        <v>Maintaining State Authorities and Compliance with Federal Regulations</v>
      </c>
      <c r="B11" s="114"/>
      <c r="C11" s="120">
        <f>IF(ABS('GAP Analysis Results'!D4)&lt;0.25*ABS('GAP Analysis Results'!C4),1,0)</f>
        <v>0</v>
      </c>
      <c r="D11" s="121">
        <f>IF(ABS('GAP Analysis Results'!D4)&gt;0.25*ABS('GAP Analysis Results'!C4),1,0)</f>
        <v>1</v>
      </c>
    </row>
    <row r="12" spans="1:4" ht="25.5" x14ac:dyDescent="0.2">
      <c r="A12" s="118" t="str">
        <f>'Time and Effort Data'!A8</f>
        <v>Comprehensive, Integrated State Floodplain Management</v>
      </c>
      <c r="B12" s="115"/>
      <c r="C12" s="122">
        <f>IF(ABS('GAP Analysis Results'!D8)&lt;0.25*ABS('GAP Analysis Results'!C8),1,0)</f>
        <v>0</v>
      </c>
      <c r="D12" s="123">
        <f>IF(ABS('GAP Analysis Results'!D8)&gt;0.25*ABS('GAP Analysis Results'!C8),1,0)</f>
        <v>1</v>
      </c>
    </row>
    <row r="13" spans="1:4" ht="25.5" x14ac:dyDescent="0.2">
      <c r="A13" s="118" t="str">
        <f>'Time and Effort Data'!A11</f>
        <v>Flood Hazard Identification and Risk Assessment</v>
      </c>
      <c r="B13" s="115"/>
      <c r="C13" s="122">
        <f>IF(ABS('GAP Analysis Results'!D11)&lt;0.25*ABS('GAP Analysis Results'!C11),1,0)</f>
        <v>0</v>
      </c>
      <c r="D13" s="123">
        <f>IF(ABS('GAP Analysis Results'!D11)&gt;0.25*ABS('GAP Analysis Results'!C11),1,0)</f>
        <v>1</v>
      </c>
    </row>
    <row r="14" spans="1:4" ht="25.5" x14ac:dyDescent="0.2">
      <c r="A14" s="118" t="str">
        <f>'Time and Effort Data'!A15</f>
        <v>Community Planning, Zoning, and Other Land Management Tool Assistance</v>
      </c>
      <c r="B14" s="115"/>
      <c r="C14" s="122">
        <f>IF(ABS('GAP Analysis Results'!D15)&lt;0.25*ABS('GAP Analysis Results'!C15),1,0)</f>
        <v>0</v>
      </c>
      <c r="D14" s="123">
        <f>IF(ABS('GAP Analysis Results'!D15)&gt;0.25*ABS('GAP Analysis Results'!C15),1,0)</f>
        <v>1</v>
      </c>
    </row>
    <row r="15" spans="1:4" ht="25.5" x14ac:dyDescent="0.2">
      <c r="A15" s="118" t="str">
        <f>'Time and Effort Data'!A21</f>
        <v>Floodplain Management Training / Workshops</v>
      </c>
      <c r="B15" s="115"/>
      <c r="C15" s="122">
        <f>IF(ABS('GAP Analysis Results'!D21)&lt;0.25*ABS('GAP Analysis Results'!C21),1,0)</f>
        <v>0</v>
      </c>
      <c r="D15" s="123">
        <f>IF(ABS('GAP Analysis Results'!D21)&gt;0.25*ABS('GAP Analysis Results'!C21),1,0)</f>
        <v>0</v>
      </c>
    </row>
    <row r="16" spans="1:4" x14ac:dyDescent="0.2">
      <c r="A16" s="118" t="str">
        <f>'Time and Effort Data'!A23</f>
        <v>Community Compliance</v>
      </c>
      <c r="B16" s="115"/>
      <c r="C16" s="122">
        <f>IF(ABS('GAP Analysis Results'!D23)&lt;0.25*ABS('GAP Analysis Results'!C23),1,0)</f>
        <v>0</v>
      </c>
      <c r="D16" s="123">
        <f>IF(ABS('GAP Analysis Results'!D23)&gt;0.25*ABS('GAP Analysis Results'!C23),1,0)</f>
        <v>0</v>
      </c>
    </row>
    <row r="17" spans="1:4" x14ac:dyDescent="0.2">
      <c r="A17" s="118" t="str">
        <f>'Time and Effort Data'!A26</f>
        <v>Outreach and Technical Assistance</v>
      </c>
      <c r="B17" s="115"/>
      <c r="C17" s="122">
        <f>IF(ABS('GAP Analysis Results'!D26)&lt;0.25*ABS('GAP Analysis Results'!C26),1,0)</f>
        <v>0</v>
      </c>
      <c r="D17" s="123">
        <f>IF(ABS('GAP Analysis Results'!D26)&gt;0.25*ABS('GAP Analysis Results'!C26),1,0)</f>
        <v>0</v>
      </c>
    </row>
    <row r="18" spans="1:4" ht="25.5" x14ac:dyDescent="0.2">
      <c r="A18" s="118" t="str">
        <f>'Time and Effort Data'!A28</f>
        <v>Post Flood Recovery and Mitigation Assistance</v>
      </c>
      <c r="B18" s="115"/>
      <c r="C18" s="122">
        <f>IF(ABS('GAP Analysis Results'!D28)&lt;0.25*ABS('GAP Analysis Results'!C28),1,0)</f>
        <v>0</v>
      </c>
      <c r="D18" s="123">
        <f>IF(ABS('GAP Analysis Results'!D28)&gt;0.25*ABS('GAP Analysis Results'!C28),1,0)</f>
        <v>0</v>
      </c>
    </row>
    <row r="19" spans="1:4" ht="25.5" x14ac:dyDescent="0.2">
      <c r="A19" s="118" t="str">
        <f>'Time and Effort Data'!A31</f>
        <v>State Program Monitoring, Evaluation, and Reporting</v>
      </c>
      <c r="B19" s="115"/>
      <c r="C19" s="122">
        <f>IF(ABS('GAP Analysis Results'!D31)&lt;0.25*ABS('GAP Analysis Results'!C31),1,0)</f>
        <v>0</v>
      </c>
      <c r="D19" s="123">
        <f>IF(ABS('GAP Analysis Results'!D31)&gt;0.25*ABS('GAP Analysis Results'!C31),1,0)</f>
        <v>1</v>
      </c>
    </row>
    <row r="20" spans="1:4" ht="13.5" thickBot="1" x14ac:dyDescent="0.25">
      <c r="A20" s="119" t="str">
        <f>'Time and Effort Data'!A34</f>
        <v>State Staff Professional Development</v>
      </c>
      <c r="B20" s="116"/>
      <c r="C20" s="124">
        <f>IF(ABS('GAP Analysis Results'!D34)&lt;0.25*ABS('GAP Analysis Results'!C34),1,0)</f>
        <v>0</v>
      </c>
      <c r="D20" s="125">
        <f>IF(ABS('GAP Analysis Results'!D34)&gt;0.25*ABS('GAP Analysis Results'!C34),1,0)</f>
        <v>1</v>
      </c>
    </row>
    <row r="21" spans="1:4" ht="13.5" x14ac:dyDescent="0.25">
      <c r="A21" s="128" t="s">
        <v>98</v>
      </c>
    </row>
    <row r="22" spans="1:4" ht="13.5" x14ac:dyDescent="0.25">
      <c r="A22" s="128" t="s">
        <v>99</v>
      </c>
    </row>
    <row r="23" spans="1:4" ht="13.5" x14ac:dyDescent="0.25">
      <c r="A23" s="128" t="s">
        <v>97</v>
      </c>
    </row>
    <row r="44" spans="1:2" ht="20.25" x14ac:dyDescent="0.3">
      <c r="A44" s="100" t="s">
        <v>79</v>
      </c>
    </row>
    <row r="45" spans="1:2" ht="20.25" x14ac:dyDescent="0.3">
      <c r="A45" s="100" t="s">
        <v>87</v>
      </c>
    </row>
    <row r="46" spans="1:2" ht="20.25" x14ac:dyDescent="0.3">
      <c r="A46" s="100" t="s">
        <v>95</v>
      </c>
      <c r="B46" s="112">
        <f>'General State Information'!B2</f>
        <v>0</v>
      </c>
    </row>
    <row r="47" spans="1:2" ht="13.5" thickBot="1" x14ac:dyDescent="0.25"/>
    <row r="48" spans="1:2" x14ac:dyDescent="0.2">
      <c r="A48" s="103" t="s">
        <v>88</v>
      </c>
      <c r="B48" s="113">
        <f>'General State Information'!C4</f>
        <v>2020</v>
      </c>
    </row>
    <row r="49" spans="1:4" x14ac:dyDescent="0.2">
      <c r="A49" s="105" t="s">
        <v>90</v>
      </c>
      <c r="B49" s="106">
        <f>'GAP Analysis Results'!G38</f>
        <v>-1726.54</v>
      </c>
    </row>
    <row r="50" spans="1:4" ht="13.5" thickBot="1" x14ac:dyDescent="0.25">
      <c r="A50" s="99" t="s">
        <v>89</v>
      </c>
      <c r="B50" s="107">
        <f>'GAP Analysis Results'!G38*'General State Information'!C10</f>
        <v>0</v>
      </c>
    </row>
    <row r="52" spans="1:4" ht="13.5" thickBot="1" x14ac:dyDescent="0.25">
      <c r="A52" s="90"/>
      <c r="B52" s="102"/>
      <c r="C52" s="90"/>
      <c r="D52" s="90"/>
    </row>
    <row r="53" spans="1:4" ht="13.5" thickBot="1" x14ac:dyDescent="0.25">
      <c r="A53" s="127" t="s">
        <v>91</v>
      </c>
      <c r="B53" s="109" t="s">
        <v>94</v>
      </c>
      <c r="C53" s="111" t="s">
        <v>92</v>
      </c>
      <c r="D53" s="126" t="s">
        <v>93</v>
      </c>
    </row>
    <row r="54" spans="1:4" ht="25.5" x14ac:dyDescent="0.2">
      <c r="A54" s="117" t="str">
        <f>+$A$11</f>
        <v>Maintaining State Authorities and Compliance with Federal Regulations</v>
      </c>
      <c r="B54" s="114"/>
      <c r="C54" s="120">
        <f>IF(ABS('GAP Analysis Results'!$G$4)&lt;0.25*ABS('GAP Analysis Results'!$F$4),1,0)</f>
        <v>0</v>
      </c>
      <c r="D54" s="121">
        <f>IF(ABS('GAP Analysis Results'!$G$4)&gt;0.25*ABS('GAP Analysis Results'!$F$4),1,0)</f>
        <v>1</v>
      </c>
    </row>
    <row r="55" spans="1:4" ht="25.5" x14ac:dyDescent="0.2">
      <c r="A55" s="118" t="str">
        <f>+$A$12</f>
        <v>Comprehensive, Integrated State Floodplain Management</v>
      </c>
      <c r="B55" s="115"/>
      <c r="C55" s="122">
        <f>IF(ABS('GAP Analysis Results'!$G$8)&lt;0.25*ABS('GAP Analysis Results'!$F$8),1,0)</f>
        <v>0</v>
      </c>
      <c r="D55" s="123">
        <f>IF(ABS('GAP Analysis Results'!$G$8)&gt;0.25*ABS('GAP Analysis Results'!$F$8),1,0)</f>
        <v>1</v>
      </c>
    </row>
    <row r="56" spans="1:4" ht="25.5" x14ac:dyDescent="0.2">
      <c r="A56" s="118" t="str">
        <f>+$A$13</f>
        <v>Flood Hazard Identification and Risk Assessment</v>
      </c>
      <c r="B56" s="115"/>
      <c r="C56" s="122">
        <f>IF(ABS('GAP Analysis Results'!$G$11)&lt;0.25*ABS('GAP Analysis Results'!$F$11),1,0)</f>
        <v>0</v>
      </c>
      <c r="D56" s="123">
        <f>IF(ABS('GAP Analysis Results'!$G$11)&gt;0.25*ABS('GAP Analysis Results'!$F$11),1,0)</f>
        <v>1</v>
      </c>
    </row>
    <row r="57" spans="1:4" ht="25.5" x14ac:dyDescent="0.2">
      <c r="A57" s="118" t="str">
        <f>+$A$14</f>
        <v>Community Planning, Zoning, and Other Land Management Tool Assistance</v>
      </c>
      <c r="B57" s="115"/>
      <c r="C57" s="122">
        <f>IF(ABS('GAP Analysis Results'!$G$15)&lt;0.25*ABS('GAP Analysis Results'!$F$15),1,0)</f>
        <v>0</v>
      </c>
      <c r="D57" s="123">
        <f>IF(ABS('GAP Analysis Results'!$G$15)&gt;0.25*ABS('GAP Analysis Results'!$F$15),1,0)</f>
        <v>1</v>
      </c>
    </row>
    <row r="58" spans="1:4" ht="25.5" x14ac:dyDescent="0.2">
      <c r="A58" s="118" t="str">
        <f>+$A$15</f>
        <v>Floodplain Management Training / Workshops</v>
      </c>
      <c r="B58" s="115"/>
      <c r="C58" s="122">
        <f>IF(ABS('GAP Analysis Results'!$G$21)&lt;0.25*ABS('GAP Analysis Results'!$F$21),1,0)</f>
        <v>0</v>
      </c>
      <c r="D58" s="123">
        <f>IF(ABS('GAP Analysis Results'!$G$21)&gt;0.25*ABS('GAP Analysis Results'!$F$21),1,0)</f>
        <v>0</v>
      </c>
    </row>
    <row r="59" spans="1:4" x14ac:dyDescent="0.2">
      <c r="A59" s="118" t="str">
        <f>+$A$16</f>
        <v>Community Compliance</v>
      </c>
      <c r="B59" s="115"/>
      <c r="C59" s="122">
        <f>IF(ABS('GAP Analysis Results'!$G$23)&lt;0.25*ABS('GAP Analysis Results'!$F$23),1,0)</f>
        <v>0</v>
      </c>
      <c r="D59" s="123">
        <f>IF(ABS('GAP Analysis Results'!$G$23)&gt;0.25*ABS('GAP Analysis Results'!$F$23),1,0)</f>
        <v>0</v>
      </c>
    </row>
    <row r="60" spans="1:4" x14ac:dyDescent="0.2">
      <c r="A60" s="118" t="str">
        <f>+$A$17</f>
        <v>Outreach and Technical Assistance</v>
      </c>
      <c r="B60" s="115"/>
      <c r="C60" s="122">
        <f>IF(ABS('GAP Analysis Results'!$G$26)&lt;0.25*ABS('GAP Analysis Results'!$F$26),1,0)</f>
        <v>0</v>
      </c>
      <c r="D60" s="123">
        <f>IF(ABS('GAP Analysis Results'!$G$26)&gt;0.25*ABS('GAP Analysis Results'!$F$26),1,0)</f>
        <v>0</v>
      </c>
    </row>
    <row r="61" spans="1:4" ht="25.5" x14ac:dyDescent="0.2">
      <c r="A61" s="118" t="str">
        <f>+$A$18</f>
        <v>Post Flood Recovery and Mitigation Assistance</v>
      </c>
      <c r="B61" s="115"/>
      <c r="C61" s="122">
        <f>IF(ABS('GAP Analysis Results'!$G$28)&lt;0.25*ABS('GAP Analysis Results'!$F$28),1,0)</f>
        <v>0</v>
      </c>
      <c r="D61" s="123">
        <f>IF(ABS('GAP Analysis Results'!$G$28)&gt;0.25*ABS('GAP Analysis Results'!$F$28),1,0)</f>
        <v>0</v>
      </c>
    </row>
    <row r="62" spans="1:4" ht="25.5" x14ac:dyDescent="0.2">
      <c r="A62" s="118" t="str">
        <f>+$A$19</f>
        <v>State Program Monitoring, Evaluation, and Reporting</v>
      </c>
      <c r="B62" s="115"/>
      <c r="C62" s="122">
        <f>IF(ABS('GAP Analysis Results'!$G$31)&lt;0.25*ABS('GAP Analysis Results'!$F$31),1,0)</f>
        <v>0</v>
      </c>
      <c r="D62" s="123">
        <f>IF(ABS('GAP Analysis Results'!$G$31)&gt;0.25*ABS('GAP Analysis Results'!$F$31),1,0)</f>
        <v>1</v>
      </c>
    </row>
    <row r="63" spans="1:4" ht="13.5" thickBot="1" x14ac:dyDescent="0.25">
      <c r="A63" s="119" t="str">
        <f>+$A$20</f>
        <v>State Staff Professional Development</v>
      </c>
      <c r="B63" s="116"/>
      <c r="C63" s="124">
        <f>IF(ABS('GAP Analysis Results'!$G$34)&lt;0.25*ABS('GAP Analysis Results'!$F$34),1,0)</f>
        <v>0</v>
      </c>
      <c r="D63" s="125">
        <f>IF(ABS('GAP Analysis Results'!$G$34)&gt;0.25*ABS('GAP Analysis Results'!$F$34),1,0)</f>
        <v>1</v>
      </c>
    </row>
    <row r="64" spans="1:4" ht="13.5" x14ac:dyDescent="0.25">
      <c r="A64" s="128" t="s">
        <v>98</v>
      </c>
    </row>
    <row r="65" spans="1:1" ht="13.5" x14ac:dyDescent="0.25">
      <c r="A65" s="128" t="s">
        <v>99</v>
      </c>
    </row>
    <row r="66" spans="1:1" ht="13.5" x14ac:dyDescent="0.25">
      <c r="A66" s="128" t="s">
        <v>97</v>
      </c>
    </row>
    <row r="85" spans="1:4" ht="20.25" x14ac:dyDescent="0.3">
      <c r="A85" s="100" t="s">
        <v>79</v>
      </c>
    </row>
    <row r="86" spans="1:4" ht="20.25" x14ac:dyDescent="0.3">
      <c r="A86" s="100" t="s">
        <v>87</v>
      </c>
    </row>
    <row r="87" spans="1:4" ht="20.25" x14ac:dyDescent="0.3">
      <c r="A87" s="100" t="s">
        <v>95</v>
      </c>
      <c r="B87" s="112">
        <f>'General State Information'!B2</f>
        <v>0</v>
      </c>
    </row>
    <row r="88" spans="1:4" ht="13.5" thickBot="1" x14ac:dyDescent="0.25"/>
    <row r="89" spans="1:4" x14ac:dyDescent="0.2">
      <c r="A89" s="103" t="s">
        <v>88</v>
      </c>
      <c r="B89" s="113">
        <f>'General State Information'!D4</f>
        <v>2021</v>
      </c>
    </row>
    <row r="90" spans="1:4" x14ac:dyDescent="0.2">
      <c r="A90" s="105" t="s">
        <v>90</v>
      </c>
      <c r="B90" s="106">
        <f>'GAP Analysis Results'!J38</f>
        <v>-1726.54</v>
      </c>
    </row>
    <row r="91" spans="1:4" ht="13.5" thickBot="1" x14ac:dyDescent="0.25">
      <c r="A91" s="99" t="s">
        <v>89</v>
      </c>
      <c r="B91" s="107">
        <f>'GAP Analysis Results'!J38*'General State Information'!D10</f>
        <v>0</v>
      </c>
    </row>
    <row r="93" spans="1:4" ht="13.5" thickBot="1" x14ac:dyDescent="0.25">
      <c r="A93" s="90"/>
      <c r="B93" s="102"/>
      <c r="C93" s="90"/>
      <c r="D93" s="90"/>
    </row>
    <row r="94" spans="1:4" ht="13.5" thickBot="1" x14ac:dyDescent="0.25">
      <c r="A94" s="127" t="s">
        <v>91</v>
      </c>
      <c r="B94" s="109" t="s">
        <v>94</v>
      </c>
      <c r="C94" s="111" t="s">
        <v>92</v>
      </c>
      <c r="D94" s="126" t="s">
        <v>93</v>
      </c>
    </row>
    <row r="95" spans="1:4" ht="25.5" x14ac:dyDescent="0.2">
      <c r="A95" s="117" t="str">
        <f>+$A$11</f>
        <v>Maintaining State Authorities and Compliance with Federal Regulations</v>
      </c>
      <c r="B95" s="114"/>
      <c r="C95" s="120">
        <f>IF(ABS('GAP Analysis Results'!$J$4)&lt;0.25*ABS('GAP Analysis Results'!$I$4),1,0)</f>
        <v>0</v>
      </c>
      <c r="D95" s="121">
        <f>IF(ABS('GAP Analysis Results'!$J$4)&gt;0.25*ABS('GAP Analysis Results'!$I$4),1,0)</f>
        <v>1</v>
      </c>
    </row>
    <row r="96" spans="1:4" ht="25.5" x14ac:dyDescent="0.2">
      <c r="A96" s="118" t="str">
        <f>+$A$12</f>
        <v>Comprehensive, Integrated State Floodplain Management</v>
      </c>
      <c r="B96" s="115"/>
      <c r="C96" s="122">
        <f>IF(ABS('GAP Analysis Results'!$J$8)&lt;0.25*ABS('GAP Analysis Results'!$I$8),1,0)</f>
        <v>0</v>
      </c>
      <c r="D96" s="123">
        <f>IF(ABS('GAP Analysis Results'!$J$8)&gt;0.25*ABS('GAP Analysis Results'!$I$8),1,0)</f>
        <v>1</v>
      </c>
    </row>
    <row r="97" spans="1:4" ht="25.5" x14ac:dyDescent="0.2">
      <c r="A97" s="118" t="str">
        <f>+$A$13</f>
        <v>Flood Hazard Identification and Risk Assessment</v>
      </c>
      <c r="B97" s="115"/>
      <c r="C97" s="122">
        <f>IF(ABS('GAP Analysis Results'!$J$11)&lt;0.25*ABS('GAP Analysis Results'!$I$11),1,0)</f>
        <v>0</v>
      </c>
      <c r="D97" s="123">
        <f>IF(ABS('GAP Analysis Results'!$J$11)&gt;0.25*ABS('GAP Analysis Results'!$I$11),1,0)</f>
        <v>1</v>
      </c>
    </row>
    <row r="98" spans="1:4" ht="25.5" x14ac:dyDescent="0.2">
      <c r="A98" s="118" t="str">
        <f>+$A$14</f>
        <v>Community Planning, Zoning, and Other Land Management Tool Assistance</v>
      </c>
      <c r="B98" s="115"/>
      <c r="C98" s="122">
        <f>IF(ABS('GAP Analysis Results'!$J$15)&lt;0.25*ABS('GAP Analysis Results'!$I$15),1,0)</f>
        <v>0</v>
      </c>
      <c r="D98" s="123">
        <f>IF(ABS('GAP Analysis Results'!$J$15)&gt;0.25*ABS('GAP Analysis Results'!$I$15),1,0)</f>
        <v>1</v>
      </c>
    </row>
    <row r="99" spans="1:4" ht="25.5" x14ac:dyDescent="0.2">
      <c r="A99" s="118" t="str">
        <f>+$A$15</f>
        <v>Floodplain Management Training / Workshops</v>
      </c>
      <c r="B99" s="115"/>
      <c r="C99" s="122">
        <f>IF(ABS('GAP Analysis Results'!$J$21)&lt;0.25*ABS('GAP Analysis Results'!$I$21),1,0)</f>
        <v>0</v>
      </c>
      <c r="D99" s="123">
        <f>IF(ABS('GAP Analysis Results'!$J$21)&gt;0.25*ABS('GAP Analysis Results'!$I$21),1,0)</f>
        <v>0</v>
      </c>
    </row>
    <row r="100" spans="1:4" x14ac:dyDescent="0.2">
      <c r="A100" s="118" t="str">
        <f>+$A$16</f>
        <v>Community Compliance</v>
      </c>
      <c r="B100" s="115"/>
      <c r="C100" s="122">
        <f>IF(ABS('GAP Analysis Results'!$J$23)&lt;0.25*ABS('GAP Analysis Results'!$I$23),1,0)</f>
        <v>0</v>
      </c>
      <c r="D100" s="123">
        <f>IF(ABS('GAP Analysis Results'!$J$23)&gt;0.25*ABS('GAP Analysis Results'!$I$23),1,0)</f>
        <v>0</v>
      </c>
    </row>
    <row r="101" spans="1:4" x14ac:dyDescent="0.2">
      <c r="A101" s="118" t="str">
        <f>+$A$17</f>
        <v>Outreach and Technical Assistance</v>
      </c>
      <c r="B101" s="115"/>
      <c r="C101" s="122">
        <f>IF(ABS('GAP Analysis Results'!$J$26)&lt;0.25*ABS('GAP Analysis Results'!$I$26),1,0)</f>
        <v>0</v>
      </c>
      <c r="D101" s="123">
        <f>IF(ABS('GAP Analysis Results'!$J$26)&gt;0.25*ABS('GAP Analysis Results'!$I$26),1,0)</f>
        <v>0</v>
      </c>
    </row>
    <row r="102" spans="1:4" ht="25.5" x14ac:dyDescent="0.2">
      <c r="A102" s="118" t="str">
        <f>+$A$18</f>
        <v>Post Flood Recovery and Mitigation Assistance</v>
      </c>
      <c r="B102" s="115"/>
      <c r="C102" s="122">
        <f>IF(ABS('GAP Analysis Results'!$J$28)&lt;0.25*ABS('GAP Analysis Results'!$I$28),1,0)</f>
        <v>0</v>
      </c>
      <c r="D102" s="123">
        <f>IF(ABS('GAP Analysis Results'!$J$28)&gt;0.25*ABS('GAP Analysis Results'!$I$28),1,0)</f>
        <v>0</v>
      </c>
    </row>
    <row r="103" spans="1:4" ht="25.5" x14ac:dyDescent="0.2">
      <c r="A103" s="118" t="str">
        <f>+$A$19</f>
        <v>State Program Monitoring, Evaluation, and Reporting</v>
      </c>
      <c r="B103" s="115"/>
      <c r="C103" s="122">
        <f>IF(ABS('GAP Analysis Results'!$J$31)&lt;0.25*ABS('GAP Analysis Results'!$I$31),1,0)</f>
        <v>0</v>
      </c>
      <c r="D103" s="123">
        <f>IF(ABS('GAP Analysis Results'!$J$31)&gt;0.25*ABS('GAP Analysis Results'!$I$31),1,0)</f>
        <v>1</v>
      </c>
    </row>
    <row r="104" spans="1:4" ht="13.5" thickBot="1" x14ac:dyDescent="0.25">
      <c r="A104" s="119" t="str">
        <f>+$A$20</f>
        <v>State Staff Professional Development</v>
      </c>
      <c r="B104" s="116"/>
      <c r="C104" s="124">
        <f>IF(ABS('GAP Analysis Results'!$J$34)&lt;0.25*ABS('GAP Analysis Results'!$I$34),1,0)</f>
        <v>0</v>
      </c>
      <c r="D104" s="125">
        <f>IF(ABS('GAP Analysis Results'!$J$34)&gt;0.25*ABS('GAP Analysis Results'!$I$34),1,0)</f>
        <v>1</v>
      </c>
    </row>
    <row r="105" spans="1:4" ht="13.5" x14ac:dyDescent="0.25">
      <c r="A105" s="128" t="s">
        <v>98</v>
      </c>
    </row>
    <row r="106" spans="1:4" ht="13.5" x14ac:dyDescent="0.25">
      <c r="A106" s="128" t="s">
        <v>99</v>
      </c>
    </row>
    <row r="107" spans="1:4" ht="13.5" x14ac:dyDescent="0.25">
      <c r="A107" s="128" t="s">
        <v>97</v>
      </c>
    </row>
    <row r="108" spans="1:4" x14ac:dyDescent="0.2">
      <c r="A108" s="110"/>
    </row>
    <row r="128" spans="1:1" ht="20.25" x14ac:dyDescent="0.3">
      <c r="A128" s="100" t="s">
        <v>79</v>
      </c>
    </row>
    <row r="129" spans="1:4" ht="20.25" x14ac:dyDescent="0.3">
      <c r="A129" s="100" t="s">
        <v>87</v>
      </c>
    </row>
    <row r="130" spans="1:4" ht="20.25" x14ac:dyDescent="0.3">
      <c r="A130" s="100" t="s">
        <v>95</v>
      </c>
      <c r="B130" s="112">
        <f>'General State Information'!B2</f>
        <v>0</v>
      </c>
    </row>
    <row r="131" spans="1:4" ht="13.5" thickBot="1" x14ac:dyDescent="0.25"/>
    <row r="132" spans="1:4" x14ac:dyDescent="0.2">
      <c r="A132" s="103" t="s">
        <v>88</v>
      </c>
      <c r="B132" s="113">
        <f>'General State Information'!E4</f>
        <v>2022</v>
      </c>
    </row>
    <row r="133" spans="1:4" x14ac:dyDescent="0.2">
      <c r="A133" s="105" t="s">
        <v>90</v>
      </c>
      <c r="B133" s="106">
        <f>'GAP Analysis Results'!M38</f>
        <v>-1726.54</v>
      </c>
    </row>
    <row r="134" spans="1:4" ht="13.5" thickBot="1" x14ac:dyDescent="0.25">
      <c r="A134" s="99" t="s">
        <v>89</v>
      </c>
      <c r="B134" s="107">
        <f>'GAP Analysis Results'!M38*'General State Information'!E10</f>
        <v>0</v>
      </c>
    </row>
    <row r="136" spans="1:4" ht="13.5" thickBot="1" x14ac:dyDescent="0.25">
      <c r="A136" s="90"/>
      <c r="B136" s="102"/>
      <c r="C136" s="90"/>
      <c r="D136" s="90"/>
    </row>
    <row r="137" spans="1:4" ht="13.5" thickBot="1" x14ac:dyDescent="0.25">
      <c r="A137" s="127" t="s">
        <v>91</v>
      </c>
      <c r="B137" s="109" t="s">
        <v>94</v>
      </c>
      <c r="C137" s="111" t="s">
        <v>92</v>
      </c>
      <c r="D137" s="126" t="s">
        <v>93</v>
      </c>
    </row>
    <row r="138" spans="1:4" ht="25.5" x14ac:dyDescent="0.2">
      <c r="A138" s="117" t="str">
        <f>+$A$11</f>
        <v>Maintaining State Authorities and Compliance with Federal Regulations</v>
      </c>
      <c r="B138" s="114"/>
      <c r="C138" s="120">
        <f>IF(ABS('GAP Analysis Results'!$M$4)&lt;0.25*ABS('GAP Analysis Results'!$L$4),1,0)</f>
        <v>0</v>
      </c>
      <c r="D138" s="121">
        <f>IF(ABS('GAP Analysis Results'!$M$4)&gt;0.25*ABS('GAP Analysis Results'!$L$4),1,0)</f>
        <v>1</v>
      </c>
    </row>
    <row r="139" spans="1:4" ht="25.5" x14ac:dyDescent="0.2">
      <c r="A139" s="118" t="str">
        <f>+$A$12</f>
        <v>Comprehensive, Integrated State Floodplain Management</v>
      </c>
      <c r="B139" s="115"/>
      <c r="C139" s="122">
        <f>IF(ABS('GAP Analysis Results'!$M$8)&lt;0.25*ABS('GAP Analysis Results'!$L$8),1,0)</f>
        <v>0</v>
      </c>
      <c r="D139" s="123">
        <f>IF(ABS('GAP Analysis Results'!$M$8)&gt;0.25*ABS('GAP Analysis Results'!$L$8),1,0)</f>
        <v>1</v>
      </c>
    </row>
    <row r="140" spans="1:4" ht="25.5" x14ac:dyDescent="0.2">
      <c r="A140" s="118" t="str">
        <f>+$A$13</f>
        <v>Flood Hazard Identification and Risk Assessment</v>
      </c>
      <c r="B140" s="115"/>
      <c r="C140" s="122">
        <f>IF(ABS('GAP Analysis Results'!$M$11)&lt;0.25*ABS('GAP Analysis Results'!$L$11),1,0)</f>
        <v>0</v>
      </c>
      <c r="D140" s="123">
        <f>IF(ABS('GAP Analysis Results'!$M$11)&gt;0.25*ABS('GAP Analysis Results'!$L$11),1,0)</f>
        <v>1</v>
      </c>
    </row>
    <row r="141" spans="1:4" ht="25.5" x14ac:dyDescent="0.2">
      <c r="A141" s="118" t="str">
        <f>+$A$14</f>
        <v>Community Planning, Zoning, and Other Land Management Tool Assistance</v>
      </c>
      <c r="B141" s="115"/>
      <c r="C141" s="122">
        <f>IF(ABS('GAP Analysis Results'!$M$15)&lt;0.25*ABS('GAP Analysis Results'!$L$15),1,0)</f>
        <v>0</v>
      </c>
      <c r="D141" s="123">
        <f>IF(ABS('GAP Analysis Results'!$M$15)&gt;0.25*ABS('GAP Analysis Results'!$L$15),1,0)</f>
        <v>1</v>
      </c>
    </row>
    <row r="142" spans="1:4" ht="25.5" x14ac:dyDescent="0.2">
      <c r="A142" s="118" t="str">
        <f>+$A$15</f>
        <v>Floodplain Management Training / Workshops</v>
      </c>
      <c r="B142" s="115"/>
      <c r="C142" s="122">
        <f>IF(ABS('GAP Analysis Results'!$M$21)&lt;0.25*ABS('GAP Analysis Results'!$L$21),1,0)</f>
        <v>0</v>
      </c>
      <c r="D142" s="123">
        <f>IF(ABS('GAP Analysis Results'!$M$21)&gt;0.25*ABS('GAP Analysis Results'!$L$21),1,0)</f>
        <v>0</v>
      </c>
    </row>
    <row r="143" spans="1:4" x14ac:dyDescent="0.2">
      <c r="A143" s="118" t="str">
        <f>+$A$16</f>
        <v>Community Compliance</v>
      </c>
      <c r="B143" s="115"/>
      <c r="C143" s="122">
        <f>IF(ABS('GAP Analysis Results'!$M$23)&lt;0.25*ABS('GAP Analysis Results'!$L$23),1,0)</f>
        <v>0</v>
      </c>
      <c r="D143" s="123">
        <f>IF(ABS('GAP Analysis Results'!$M$23)&gt;0.25*ABS('GAP Analysis Results'!$L$23),1,0)</f>
        <v>0</v>
      </c>
    </row>
    <row r="144" spans="1:4" x14ac:dyDescent="0.2">
      <c r="A144" s="118" t="str">
        <f>+$A$17</f>
        <v>Outreach and Technical Assistance</v>
      </c>
      <c r="B144" s="115"/>
      <c r="C144" s="122">
        <f>IF(ABS('GAP Analysis Results'!$M$26)&lt;0.25*ABS('GAP Analysis Results'!$L$26),1,0)</f>
        <v>0</v>
      </c>
      <c r="D144" s="123">
        <f>IF(ABS('GAP Analysis Results'!$M$26)&gt;0.25*ABS('GAP Analysis Results'!$L$26),1,0)</f>
        <v>0</v>
      </c>
    </row>
    <row r="145" spans="1:4" ht="25.5" x14ac:dyDescent="0.2">
      <c r="A145" s="118" t="str">
        <f>+$A$18</f>
        <v>Post Flood Recovery and Mitigation Assistance</v>
      </c>
      <c r="B145" s="115"/>
      <c r="C145" s="122">
        <f>IF(ABS('GAP Analysis Results'!$M$28)&lt;0.25*ABS('GAP Analysis Results'!$L$28),1,0)</f>
        <v>0</v>
      </c>
      <c r="D145" s="123">
        <f>IF(ABS('GAP Analysis Results'!$M$28)&gt;0.25*ABS('GAP Analysis Results'!$L$28),1,0)</f>
        <v>0</v>
      </c>
    </row>
    <row r="146" spans="1:4" ht="25.5" x14ac:dyDescent="0.2">
      <c r="A146" s="118" t="str">
        <f>+$A$19</f>
        <v>State Program Monitoring, Evaluation, and Reporting</v>
      </c>
      <c r="B146" s="115"/>
      <c r="C146" s="122">
        <f>IF(ABS('GAP Analysis Results'!$M$31)&lt;0.25*ABS('GAP Analysis Results'!$L$31),1,0)</f>
        <v>0</v>
      </c>
      <c r="D146" s="123">
        <f>IF(ABS('GAP Analysis Results'!$M$31)&gt;0.25*ABS('GAP Analysis Results'!$L$31),1,0)</f>
        <v>1</v>
      </c>
    </row>
    <row r="147" spans="1:4" ht="13.5" thickBot="1" x14ac:dyDescent="0.25">
      <c r="A147" s="119" t="str">
        <f>+$A$20</f>
        <v>State Staff Professional Development</v>
      </c>
      <c r="B147" s="116"/>
      <c r="C147" s="124">
        <f>IF(ABS('GAP Analysis Results'!$M$34)&lt;0.25*ABS('GAP Analysis Results'!$L$34),1,0)</f>
        <v>0</v>
      </c>
      <c r="D147" s="125">
        <f>IF(ABS('GAP Analysis Results'!$M$34)&gt;0.25*ABS('GAP Analysis Results'!$L$34),1,0)</f>
        <v>1</v>
      </c>
    </row>
    <row r="148" spans="1:4" ht="13.5" x14ac:dyDescent="0.25">
      <c r="A148" s="128" t="s">
        <v>98</v>
      </c>
    </row>
    <row r="149" spans="1:4" ht="13.5" x14ac:dyDescent="0.25">
      <c r="A149" s="128" t="s">
        <v>99</v>
      </c>
    </row>
    <row r="150" spans="1:4" ht="13.5" x14ac:dyDescent="0.25">
      <c r="A150" s="128" t="s">
        <v>97</v>
      </c>
    </row>
    <row r="151" spans="1:4" x14ac:dyDescent="0.2">
      <c r="A151" s="110"/>
    </row>
    <row r="171" spans="1:2" ht="20.25" x14ac:dyDescent="0.3">
      <c r="A171" s="100" t="s">
        <v>79</v>
      </c>
    </row>
    <row r="172" spans="1:2" ht="20.25" x14ac:dyDescent="0.3">
      <c r="A172" s="100" t="s">
        <v>87</v>
      </c>
    </row>
    <row r="173" spans="1:2" ht="20.25" x14ac:dyDescent="0.3">
      <c r="A173" s="100" t="s">
        <v>95</v>
      </c>
      <c r="B173" s="112">
        <f>'General State Information'!B2</f>
        <v>0</v>
      </c>
    </row>
    <row r="174" spans="1:2" ht="13.5" thickBot="1" x14ac:dyDescent="0.25"/>
    <row r="175" spans="1:2" x14ac:dyDescent="0.2">
      <c r="A175" s="103" t="s">
        <v>88</v>
      </c>
      <c r="B175" s="113">
        <f>'General State Information'!F4</f>
        <v>2023</v>
      </c>
    </row>
    <row r="176" spans="1:2" x14ac:dyDescent="0.2">
      <c r="A176" s="105" t="s">
        <v>90</v>
      </c>
      <c r="B176" s="106">
        <f>'GAP Analysis Results'!P38</f>
        <v>-1726.54</v>
      </c>
    </row>
    <row r="177" spans="1:4" ht="13.5" thickBot="1" x14ac:dyDescent="0.25">
      <c r="A177" s="99" t="s">
        <v>89</v>
      </c>
      <c r="B177" s="107">
        <f>'GAP Analysis Results'!P38*'General State Information'!F10</f>
        <v>0</v>
      </c>
    </row>
    <row r="179" spans="1:4" ht="13.5" thickBot="1" x14ac:dyDescent="0.25">
      <c r="A179" s="90"/>
      <c r="B179" s="102"/>
      <c r="C179" s="90"/>
      <c r="D179" s="90"/>
    </row>
    <row r="180" spans="1:4" ht="13.5" thickBot="1" x14ac:dyDescent="0.25">
      <c r="A180" s="127" t="s">
        <v>91</v>
      </c>
      <c r="B180" s="109" t="s">
        <v>94</v>
      </c>
      <c r="C180" s="111" t="s">
        <v>92</v>
      </c>
      <c r="D180" s="126" t="s">
        <v>93</v>
      </c>
    </row>
    <row r="181" spans="1:4" ht="25.5" x14ac:dyDescent="0.2">
      <c r="A181" s="117" t="str">
        <f>+$A$11</f>
        <v>Maintaining State Authorities and Compliance with Federal Regulations</v>
      </c>
      <c r="B181" s="114"/>
      <c r="C181" s="120">
        <f>IF(ABS('GAP Analysis Results'!$P$4)&lt;0.25*ABS('GAP Analysis Results'!$O$4),1,0)</f>
        <v>0</v>
      </c>
      <c r="D181" s="121">
        <f>IF(ABS('GAP Analysis Results'!$P$4)&gt;0.25*ABS('GAP Analysis Results'!$O$4),1,0)</f>
        <v>1</v>
      </c>
    </row>
    <row r="182" spans="1:4" ht="25.5" x14ac:dyDescent="0.2">
      <c r="A182" s="118" t="str">
        <f>+$A$12</f>
        <v>Comprehensive, Integrated State Floodplain Management</v>
      </c>
      <c r="B182" s="115"/>
      <c r="C182" s="122">
        <f>IF(ABS('GAP Analysis Results'!$P$8)&lt;0.25*ABS('GAP Analysis Results'!$O$8),1,0)</f>
        <v>0</v>
      </c>
      <c r="D182" s="123">
        <f>IF(ABS('GAP Analysis Results'!$P$8)&gt;0.25*ABS('GAP Analysis Results'!$O$8),1,0)</f>
        <v>1</v>
      </c>
    </row>
    <row r="183" spans="1:4" ht="25.5" x14ac:dyDescent="0.2">
      <c r="A183" s="118" t="str">
        <f>+$A$13</f>
        <v>Flood Hazard Identification and Risk Assessment</v>
      </c>
      <c r="B183" s="115"/>
      <c r="C183" s="122">
        <f>IF(ABS('GAP Analysis Results'!$P$11)&lt;0.25*ABS('GAP Analysis Results'!$O$11),1,0)</f>
        <v>0</v>
      </c>
      <c r="D183" s="123">
        <f>IF(ABS('GAP Analysis Results'!$P$11)&gt;0.25*ABS('GAP Analysis Results'!$O$11),1,0)</f>
        <v>1</v>
      </c>
    </row>
    <row r="184" spans="1:4" ht="25.5" x14ac:dyDescent="0.2">
      <c r="A184" s="118" t="str">
        <f>+$A$14</f>
        <v>Community Planning, Zoning, and Other Land Management Tool Assistance</v>
      </c>
      <c r="B184" s="115"/>
      <c r="C184" s="122">
        <f>IF(ABS('GAP Analysis Results'!$P$15)&lt;0.25*ABS('GAP Analysis Results'!$O$15),1,0)</f>
        <v>0</v>
      </c>
      <c r="D184" s="123">
        <f>IF(ABS('GAP Analysis Results'!$P$15)&gt;0.25*ABS('GAP Analysis Results'!$O$15),1,0)</f>
        <v>1</v>
      </c>
    </row>
    <row r="185" spans="1:4" ht="25.5" x14ac:dyDescent="0.2">
      <c r="A185" s="118" t="str">
        <f>+$A$15</f>
        <v>Floodplain Management Training / Workshops</v>
      </c>
      <c r="B185" s="115"/>
      <c r="C185" s="122">
        <f>IF(ABS('GAP Analysis Results'!$P$21)&lt;0.25*ABS('GAP Analysis Results'!$O$21),1,0)</f>
        <v>0</v>
      </c>
      <c r="D185" s="123">
        <f>IF(ABS('GAP Analysis Results'!$P$21)&gt;0.25*ABS('GAP Analysis Results'!$O$21),1,0)</f>
        <v>0</v>
      </c>
    </row>
    <row r="186" spans="1:4" x14ac:dyDescent="0.2">
      <c r="A186" s="118" t="str">
        <f>+$A$16</f>
        <v>Community Compliance</v>
      </c>
      <c r="B186" s="115"/>
      <c r="C186" s="122">
        <f>IF(ABS('GAP Analysis Results'!$P$23)&lt;0.25*ABS('GAP Analysis Results'!$O$23),1,0)</f>
        <v>0</v>
      </c>
      <c r="D186" s="123">
        <f>IF(ABS('GAP Analysis Results'!$P$23)&gt;0.25*ABS('GAP Analysis Results'!$O$23),1,0)</f>
        <v>0</v>
      </c>
    </row>
    <row r="187" spans="1:4" x14ac:dyDescent="0.2">
      <c r="A187" s="118" t="str">
        <f>+$A$17</f>
        <v>Outreach and Technical Assistance</v>
      </c>
      <c r="B187" s="115"/>
      <c r="C187" s="122">
        <f>IF(ABS('GAP Analysis Results'!$P$26)&lt;0.25*ABS('GAP Analysis Results'!$O$26),1,0)</f>
        <v>0</v>
      </c>
      <c r="D187" s="123">
        <f>IF(ABS('GAP Analysis Results'!$P$26)&gt;0.25*ABS('GAP Analysis Results'!$O$26),1,0)</f>
        <v>0</v>
      </c>
    </row>
    <row r="188" spans="1:4" ht="25.5" x14ac:dyDescent="0.2">
      <c r="A188" s="118" t="str">
        <f>+$A$18</f>
        <v>Post Flood Recovery and Mitigation Assistance</v>
      </c>
      <c r="B188" s="115"/>
      <c r="C188" s="122">
        <f>IF(ABS('GAP Analysis Results'!$P$28)&lt;0.25*ABS('GAP Analysis Results'!$O$28),1,0)</f>
        <v>0</v>
      </c>
      <c r="D188" s="123">
        <f>IF(ABS('GAP Analysis Results'!$P$28)&gt;0.25*ABS('GAP Analysis Results'!$O$28),1,0)</f>
        <v>0</v>
      </c>
    </row>
    <row r="189" spans="1:4" ht="25.5" x14ac:dyDescent="0.2">
      <c r="A189" s="118" t="str">
        <f>+$A$19</f>
        <v>State Program Monitoring, Evaluation, and Reporting</v>
      </c>
      <c r="B189" s="115"/>
      <c r="C189" s="122">
        <f>IF(ABS('GAP Analysis Results'!$P$31)&lt;0.25*ABS('GAP Analysis Results'!$O$31),1,0)</f>
        <v>0</v>
      </c>
      <c r="D189" s="123">
        <f>IF(ABS('GAP Analysis Results'!$P$31)&gt;0.25*ABS('GAP Analysis Results'!$O$31),1,0)</f>
        <v>1</v>
      </c>
    </row>
    <row r="190" spans="1:4" ht="13.5" thickBot="1" x14ac:dyDescent="0.25">
      <c r="A190" s="119" t="str">
        <f>+$A$20</f>
        <v>State Staff Professional Development</v>
      </c>
      <c r="B190" s="116"/>
      <c r="C190" s="124">
        <f>IF(ABS('GAP Analysis Results'!$P$34)&lt;0.25*ABS('GAP Analysis Results'!$O$34),1,0)</f>
        <v>0</v>
      </c>
      <c r="D190" s="125">
        <f>IF(ABS('GAP Analysis Results'!$P$34)&gt;0.25*ABS('GAP Analysis Results'!$O$34),1,0)</f>
        <v>1</v>
      </c>
    </row>
    <row r="191" spans="1:4" ht="13.5" x14ac:dyDescent="0.25">
      <c r="A191" s="128" t="s">
        <v>98</v>
      </c>
    </row>
    <row r="192" spans="1:4" ht="13.5" x14ac:dyDescent="0.25">
      <c r="A192" s="128" t="s">
        <v>99</v>
      </c>
    </row>
    <row r="193" spans="1:1" ht="13.5" x14ac:dyDescent="0.25">
      <c r="A193" s="128" t="s">
        <v>97</v>
      </c>
    </row>
    <row r="194" spans="1:1" x14ac:dyDescent="0.2">
      <c r="A194" s="110"/>
    </row>
  </sheetData>
  <phoneticPr fontId="21" type="noConversion"/>
  <conditionalFormatting sqref="C11:C20">
    <cfRule type="cellIs" dxfId="29" priority="30" stopIfTrue="1" operator="equal">
      <formula>1</formula>
    </cfRule>
  </conditionalFormatting>
  <conditionalFormatting sqref="D11:D20">
    <cfRule type="cellIs" dxfId="28" priority="29" stopIfTrue="1" operator="equal">
      <formula>1</formula>
    </cfRule>
  </conditionalFormatting>
  <conditionalFormatting sqref="C54:C63">
    <cfRule type="cellIs" dxfId="27" priority="20" stopIfTrue="1" operator="equal">
      <formula>1</formula>
    </cfRule>
    <cfRule type="cellIs" dxfId="26" priority="28" stopIfTrue="1" operator="equal">
      <formula>1</formula>
    </cfRule>
  </conditionalFormatting>
  <conditionalFormatting sqref="D54:D63">
    <cfRule type="cellIs" dxfId="25" priority="19" stopIfTrue="1" operator="equal">
      <formula>1</formula>
    </cfRule>
    <cfRule type="cellIs" dxfId="24" priority="27" stopIfTrue="1" operator="equal">
      <formula>1</formula>
    </cfRule>
  </conditionalFormatting>
  <conditionalFormatting sqref="C97:C106">
    <cfRule type="cellIs" dxfId="23" priority="26" stopIfTrue="1" operator="equal">
      <formula>1</formula>
    </cfRule>
  </conditionalFormatting>
  <conditionalFormatting sqref="D97:D106">
    <cfRule type="cellIs" dxfId="22" priority="25" stopIfTrue="1" operator="equal">
      <formula>1</formula>
    </cfRule>
  </conditionalFormatting>
  <conditionalFormatting sqref="C140:C149">
    <cfRule type="cellIs" dxfId="21" priority="24" stopIfTrue="1" operator="equal">
      <formula>1</formula>
    </cfRule>
  </conditionalFormatting>
  <conditionalFormatting sqref="D140:D149">
    <cfRule type="cellIs" dxfId="20" priority="23" stopIfTrue="1" operator="equal">
      <formula>1</formula>
    </cfRule>
  </conditionalFormatting>
  <conditionalFormatting sqref="C183:C192">
    <cfRule type="cellIs" dxfId="19" priority="22" stopIfTrue="1" operator="equal">
      <formula>1</formula>
    </cfRule>
  </conditionalFormatting>
  <conditionalFormatting sqref="D183:D192">
    <cfRule type="cellIs" dxfId="18" priority="21" stopIfTrue="1" operator="equal">
      <formula>1</formula>
    </cfRule>
  </conditionalFormatting>
  <conditionalFormatting sqref="C95:C104">
    <cfRule type="cellIs" dxfId="17" priority="17" stopIfTrue="1" operator="equal">
      <formula>1</formula>
    </cfRule>
    <cfRule type="cellIs" dxfId="16" priority="18" stopIfTrue="1" operator="equal">
      <formula>1</formula>
    </cfRule>
  </conditionalFormatting>
  <conditionalFormatting sqref="D95:D104">
    <cfRule type="cellIs" dxfId="15" priority="15" stopIfTrue="1" operator="equal">
      <formula>1</formula>
    </cfRule>
    <cfRule type="cellIs" dxfId="14" priority="16" stopIfTrue="1" operator="equal">
      <formula>1</formula>
    </cfRule>
  </conditionalFormatting>
  <conditionalFormatting sqref="C140:C149">
    <cfRule type="cellIs" dxfId="13" priority="14" stopIfTrue="1" operator="equal">
      <formula>1</formula>
    </cfRule>
  </conditionalFormatting>
  <conditionalFormatting sqref="D140:D149">
    <cfRule type="cellIs" dxfId="12" priority="13" stopIfTrue="1" operator="equal">
      <formula>1</formula>
    </cfRule>
  </conditionalFormatting>
  <conditionalFormatting sqref="C138:C147">
    <cfRule type="cellIs" dxfId="11" priority="11" stopIfTrue="1" operator="equal">
      <formula>1</formula>
    </cfRule>
    <cfRule type="cellIs" dxfId="10" priority="12" stopIfTrue="1" operator="equal">
      <formula>1</formula>
    </cfRule>
  </conditionalFormatting>
  <conditionalFormatting sqref="D138:D147">
    <cfRule type="cellIs" dxfId="9" priority="9" stopIfTrue="1" operator="equal">
      <formula>1</formula>
    </cfRule>
    <cfRule type="cellIs" dxfId="8" priority="10" stopIfTrue="1" operator="equal">
      <formula>1</formula>
    </cfRule>
  </conditionalFormatting>
  <conditionalFormatting sqref="C183:C192">
    <cfRule type="cellIs" dxfId="7" priority="8" stopIfTrue="1" operator="equal">
      <formula>1</formula>
    </cfRule>
  </conditionalFormatting>
  <conditionalFormatting sqref="D183:D192">
    <cfRule type="cellIs" dxfId="6" priority="7" stopIfTrue="1" operator="equal">
      <formula>1</formula>
    </cfRule>
  </conditionalFormatting>
  <conditionalFormatting sqref="C183:C192">
    <cfRule type="cellIs" dxfId="5" priority="6" stopIfTrue="1" operator="equal">
      <formula>1</formula>
    </cfRule>
  </conditionalFormatting>
  <conditionalFormatting sqref="D183:D192">
    <cfRule type="cellIs" dxfId="4" priority="5" stopIfTrue="1" operator="equal">
      <formula>1</formula>
    </cfRule>
  </conditionalFormatting>
  <conditionalFormatting sqref="C181:C190">
    <cfRule type="cellIs" dxfId="3" priority="3" stopIfTrue="1" operator="equal">
      <formula>1</formula>
    </cfRule>
    <cfRule type="cellIs" dxfId="2" priority="4" stopIfTrue="1" operator="equal">
      <formula>1</formula>
    </cfRule>
  </conditionalFormatting>
  <conditionalFormatting sqref="D181:D190">
    <cfRule type="cellIs" dxfId="1" priority="1" stopIfTrue="1" operator="equal">
      <formula>1</formula>
    </cfRule>
    <cfRule type="cellIs" dxfId="0" priority="2" stopIfTrue="1" operator="equal">
      <formula>1</formula>
    </cfRule>
  </conditionalFormatting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Introduction</vt:lpstr>
      <vt:lpstr>General State Information</vt:lpstr>
      <vt:lpstr>Time and Effort Data</vt:lpstr>
      <vt:lpstr>GAP Analysis Results</vt:lpstr>
      <vt:lpstr>Summary and Analysis</vt:lpstr>
      <vt:lpstr>'GAP Analysis Results'!Print_Area</vt:lpstr>
      <vt:lpstr>'General State Information'!Print_Area</vt:lpstr>
      <vt:lpstr>'Time and Effort Data'!Print_Area</vt:lpstr>
      <vt:lpstr>'GAP Analysis Results'!Print_Titles</vt:lpstr>
      <vt:lpstr>'General State Information'!Print_Titles</vt:lpstr>
      <vt:lpstr>'Time and Effort Data'!Print_Titles</vt:lpstr>
    </vt:vector>
  </TitlesOfParts>
  <Company>Michael Baker Jr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FEMA CAP GAP Analysis Tool</dc:title>
  <dc:creator>Chad Berginnis</dc:creator>
  <dc:description>Version 1</dc:description>
  <cp:lastModifiedBy>Melissa Haig</cp:lastModifiedBy>
  <cp:lastPrinted>2009-07-24T16:41:54Z</cp:lastPrinted>
  <dcterms:created xsi:type="dcterms:W3CDTF">2008-10-21T17:25:02Z</dcterms:created>
  <dcterms:modified xsi:type="dcterms:W3CDTF">2019-02-26T20:46:57Z</dcterms:modified>
</cp:coreProperties>
</file>