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080" windowHeight="8895"/>
  </bookViews>
  <sheets>
    <sheet name="2019 FULL TIME Comp Chart" sheetId="1" r:id="rId1"/>
    <sheet name="Benefit Premiums" sheetId="2" r:id="rId2"/>
    <sheet name="2018 Compensation Report" sheetId="3" r:id="rId3"/>
    <sheet name="2019 Compensation Projection" sheetId="4" r:id="rId4"/>
    <sheet name="Sheet1" sheetId="5" state="hidden" r:id="rId5"/>
  </sheets>
  <definedNames>
    <definedName name="_2011_Cash_Stipend" comment="&gt;33092">'2019 Compensation Projection'!$B$14</definedName>
    <definedName name="Insured">'Benefit Premiums'!$D$9:$D$10</definedName>
    <definedName name="_xlnm.Print_Area" localSheetId="0">'2019 FULL TIME Comp Chart'!$A$6:$L$82</definedName>
    <definedName name="Z_59B7FD3A_22DC_412F_A2DA_BF6F2F967EE8_.wvu.Cols" localSheetId="1" hidden="1">'Benefit Premiums'!#REF!</definedName>
    <definedName name="Z_59B7FD3A_22DC_412F_A2DA_BF6F2F967EE8_.wvu.PrintArea" localSheetId="0" hidden="1">'2019 FULL TIME Comp Chart'!$A$6:$L$84</definedName>
    <definedName name="Z_A765F8A1_EA9F_47A4_98E7_BABDC0610B6C_.wvu.Cols" localSheetId="1" hidden="1">'Benefit Premiums'!#REF!</definedName>
    <definedName name="Z_A765F8A1_EA9F_47A4_98E7_BABDC0610B6C_.wvu.PrintArea" localSheetId="0" hidden="1">'2019 FULL TIME Comp Chart'!$A$6:$L$84</definedName>
    <definedName name="Z_DD2D1DE9_DC61_494D_8692_2464FDBCF83B_.wvu.Cols" localSheetId="1" hidden="1">'Benefit Premiums'!#REF!</definedName>
    <definedName name="Z_DD2D1DE9_DC61_494D_8692_2464FDBCF83B_.wvu.PrintArea" localSheetId="0" hidden="1">'2019 FULL TIME Comp Chart'!$A$6:$L$82</definedName>
    <definedName name="Z_F092CCFA_CA6F_46CA_ACC2_4C39AB452B0D_.wvu.PrintArea" localSheetId="0" hidden="1">'2019 FULL TIME Comp Chart'!$A$6:$L$82</definedName>
  </definedNames>
  <calcPr calcId="125725" concurrentCalc="0"/>
  <customWorkbookViews>
    <customWorkbookView name="Fr. Hubbard - Personal View" guid="{A765F8A1-EA9F-47A4-98E7-BABDC0610B6C}" mergeInterval="0" personalView="1" maximized="1" xWindow="1" yWindow="1" windowWidth="1436" windowHeight="680" activeSheetId="1"/>
    <customWorkbookView name="User - Personal View" guid="{59B7FD3A-22DC-412F-A2DA-BF6F2F967EE8}" mergeInterval="0" personalView="1" maximized="1" windowWidth="1020" windowHeight="549" activeSheetId="1"/>
    <customWorkbookView name="Kirk Bonamici - Personal View" guid="{DD2D1DE9-DC61-494D-8692-2464FDBCF83B}" mergeInterval="0" personalView="1" maximized="1" xWindow="1" yWindow="1" windowWidth="1596" windowHeight="670" activeSheetId="1"/>
    <customWorkbookView name="Valerie Balling - Personal View" guid="{F092CCFA-CA6F-46CA-ACC2-4C39AB452B0D}" mergeInterval="0" personalView="1" maximized="1" xWindow="-11" yWindow="-11" windowWidth="2182" windowHeight="1402"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2" i="3"/>
  <c r="B32" i="4"/>
  <c r="D21" i="1"/>
  <c r="C32" i="4"/>
  <c r="B33"/>
  <c r="D25" i="1"/>
  <c r="E15" i="4"/>
  <c r="D33"/>
  <c r="D33" i="3"/>
  <c r="E53" i="2"/>
  <c r="E52"/>
  <c r="E51"/>
  <c r="E50"/>
  <c r="E48"/>
  <c r="E47"/>
  <c r="E46"/>
  <c r="E45"/>
  <c r="C38"/>
  <c r="C37"/>
  <c r="C36"/>
  <c r="C35"/>
  <c r="B8" i="4"/>
  <c r="B7"/>
  <c r="B6"/>
  <c r="B5"/>
  <c r="B4"/>
  <c r="B3"/>
  <c r="C68" i="2"/>
  <c r="C67"/>
  <c r="C66"/>
  <c r="C65"/>
  <c r="C63"/>
  <c r="C62"/>
  <c r="C61"/>
  <c r="C60"/>
  <c r="C58"/>
  <c r="C57"/>
  <c r="C56"/>
  <c r="C55"/>
  <c r="E43"/>
  <c r="C43"/>
  <c r="E42"/>
  <c r="C42"/>
  <c r="E41"/>
  <c r="C41"/>
  <c r="E40"/>
  <c r="C40"/>
  <c r="E33"/>
  <c r="C33"/>
  <c r="E32"/>
  <c r="C32"/>
  <c r="E31"/>
  <c r="C31"/>
  <c r="E30"/>
  <c r="C30"/>
  <c r="E28"/>
  <c r="C28"/>
  <c r="E27"/>
  <c r="C27"/>
  <c r="E26"/>
  <c r="C26"/>
  <c r="E25"/>
  <c r="C25"/>
  <c r="E21"/>
  <c r="C21"/>
  <c r="E20"/>
  <c r="C20"/>
  <c r="E19"/>
  <c r="C19"/>
  <c r="E16"/>
  <c r="C16"/>
  <c r="E15"/>
  <c r="C15"/>
  <c r="D18" i="1"/>
  <c r="D16"/>
  <c r="C30" i="4"/>
  <c r="C15"/>
  <c r="D31"/>
  <c r="D30"/>
  <c r="C30" i="3"/>
  <c r="C31"/>
  <c r="K13" i="2"/>
  <c r="K15"/>
  <c r="B30" i="4"/>
  <c r="B31"/>
  <c r="G30"/>
  <c r="H30"/>
  <c r="J30"/>
  <c r="G31"/>
  <c r="H31"/>
  <c r="J31"/>
  <c r="D32"/>
  <c r="G32"/>
  <c r="H32"/>
  <c r="J32"/>
  <c r="G33"/>
  <c r="H33"/>
  <c r="J33"/>
  <c r="B30" i="3"/>
  <c r="F30"/>
  <c r="G30"/>
  <c r="I30"/>
  <c r="B31"/>
  <c r="F31"/>
  <c r="G31"/>
  <c r="I31"/>
  <c r="B32"/>
  <c r="C32"/>
  <c r="F32"/>
  <c r="G32"/>
  <c r="I32"/>
  <c r="B33"/>
  <c r="C33"/>
  <c r="F33"/>
  <c r="G33"/>
  <c r="I33"/>
  <c r="C24"/>
  <c r="H31"/>
  <c r="D31"/>
  <c r="E31"/>
  <c r="J31"/>
  <c r="C22" i="4"/>
  <c r="I31"/>
  <c r="E33" i="3"/>
  <c r="E32"/>
  <c r="D30"/>
  <c r="E30"/>
  <c r="C31" i="4"/>
  <c r="D22"/>
  <c r="I32"/>
  <c r="B22"/>
  <c r="I30"/>
  <c r="D24" i="3"/>
  <c r="H32"/>
  <c r="J32"/>
  <c r="B24"/>
  <c r="H30"/>
  <c r="J30"/>
  <c r="E24"/>
  <c r="H33"/>
  <c r="J33"/>
  <c r="E22" i="4"/>
  <c r="I33"/>
  <c r="B15"/>
  <c r="D15"/>
  <c r="E31"/>
  <c r="F31"/>
  <c r="C33"/>
  <c r="E33"/>
  <c r="F33"/>
  <c r="K33"/>
  <c r="E32"/>
  <c r="F32"/>
  <c r="K31"/>
  <c r="E30"/>
  <c r="F30"/>
  <c r="K32"/>
  <c r="K30"/>
</calcChain>
</file>

<file path=xl/sharedStrings.xml><?xml version="1.0" encoding="utf-8"?>
<sst xmlns="http://schemas.openxmlformats.org/spreadsheetml/2006/main" count="336" uniqueCount="243">
  <si>
    <t>Curate/Assistant</t>
  </si>
  <si>
    <t>Newly Ordained</t>
  </si>
  <si>
    <t>Not Required</t>
  </si>
  <si>
    <t>(A x 7.65%)</t>
  </si>
  <si>
    <t>[(A+C) x 18%]</t>
  </si>
  <si>
    <t>(A+C+D+E+F+G)</t>
  </si>
  <si>
    <t>Assistant/ Associate</t>
  </si>
  <si>
    <t>Experienced</t>
  </si>
  <si>
    <t>Vicar/Rector/</t>
  </si>
  <si>
    <t>Priest in Charge/</t>
  </si>
  <si>
    <t>Interim Rector</t>
  </si>
  <si>
    <t>Rectory Provided</t>
  </si>
  <si>
    <t>(A+B+C+D+E+F+G)</t>
  </si>
  <si>
    <t>[(A+B) x 7.65%]</t>
  </si>
  <si>
    <t>[(A+B+C) x 18%]</t>
  </si>
  <si>
    <t>x 7.65%]</t>
  </si>
  <si>
    <t>Rectory NOT Provided</t>
  </si>
  <si>
    <r>
      <t>Assistant/ Associate</t>
    </r>
    <r>
      <rPr>
        <sz val="11"/>
        <color indexed="8"/>
        <rFont val="Arial Narrow"/>
        <family val="2"/>
      </rPr>
      <t xml:space="preserve"> Experienced</t>
    </r>
  </si>
  <si>
    <t>Cash Stipend</t>
  </si>
  <si>
    <t>Total Annual Cost of Utilities</t>
  </si>
  <si>
    <t>Professional Expenses</t>
  </si>
  <si>
    <t>Insurance Premiums</t>
  </si>
  <si>
    <r>
      <t xml:space="preserve">Vicar/Rector/Priest in  Charge/Interim Rector  </t>
    </r>
    <r>
      <rPr>
        <sz val="11"/>
        <color indexed="8"/>
        <rFont val="Arial Narrow"/>
        <family val="2"/>
      </rPr>
      <t xml:space="preserve">      Rectory  NOT Provided</t>
    </r>
  </si>
  <si>
    <t>SECA</t>
  </si>
  <si>
    <t>Pension Assessment</t>
  </si>
  <si>
    <t>Continuing Education</t>
  </si>
  <si>
    <t>TOTAL COMPENSATION</t>
  </si>
  <si>
    <r>
      <rPr>
        <b/>
        <sz val="11"/>
        <color indexed="8"/>
        <rFont val="Arial Narrow"/>
        <family val="2"/>
      </rPr>
      <t xml:space="preserve">Curate/Assistant   </t>
    </r>
    <r>
      <rPr>
        <sz val="11"/>
        <color indexed="8"/>
        <rFont val="Arial Narrow"/>
        <family val="2"/>
      </rPr>
      <t xml:space="preserve">    Newly Ordained</t>
    </r>
  </si>
  <si>
    <t>A</t>
  </si>
  <si>
    <t>B</t>
  </si>
  <si>
    <t>D</t>
  </si>
  <si>
    <t>E</t>
  </si>
  <si>
    <t>F</t>
  </si>
  <si>
    <t>POSTITION</t>
  </si>
  <si>
    <t>CATEGORIES</t>
  </si>
  <si>
    <r>
      <t xml:space="preserve">HOUSING EQUITY </t>
    </r>
    <r>
      <rPr>
        <b/>
        <sz val="11"/>
        <color indexed="8"/>
        <rFont val="Arial Narrow"/>
        <family val="2"/>
      </rPr>
      <t>or</t>
    </r>
  </si>
  <si>
    <t>Diocesan Min 50%</t>
  </si>
  <si>
    <t>Single Coverage</t>
  </si>
  <si>
    <t>Family Coverage</t>
  </si>
  <si>
    <t>I</t>
  </si>
  <si>
    <t>II</t>
  </si>
  <si>
    <t>IIIa</t>
  </si>
  <si>
    <t>IIIb</t>
  </si>
  <si>
    <t xml:space="preserve"> </t>
  </si>
  <si>
    <t>INSURANCE PLAN</t>
  </si>
  <si>
    <t>Group Life Insurance</t>
  </si>
  <si>
    <t xml:space="preserve">   $50,000 benefit</t>
  </si>
  <si>
    <t xml:space="preserve">   $32,500 benefit (age 70+)</t>
  </si>
  <si>
    <t xml:space="preserve">   Single</t>
  </si>
  <si>
    <t xml:space="preserve">   Family</t>
  </si>
  <si>
    <t>Delta Dental</t>
  </si>
  <si>
    <t xml:space="preserve">   Two Party</t>
  </si>
  <si>
    <t xml:space="preserve">   Three Or More Party</t>
  </si>
  <si>
    <t>Health Insurance</t>
  </si>
  <si>
    <t>Name of Church</t>
  </si>
  <si>
    <t>Town</t>
  </si>
  <si>
    <t>Name of Clergy</t>
  </si>
  <si>
    <t>Date of Diaconal Ordination</t>
  </si>
  <si>
    <t>Date appointed to present position</t>
  </si>
  <si>
    <t>Years in present position</t>
  </si>
  <si>
    <t>Other Compensation</t>
  </si>
  <si>
    <r>
      <t xml:space="preserve">Curate/Assistant                </t>
    </r>
    <r>
      <rPr>
        <sz val="11"/>
        <color indexed="8"/>
        <rFont val="Arial Narrow"/>
        <family val="2"/>
      </rPr>
      <t>Newly Ordained</t>
    </r>
  </si>
  <si>
    <t>Professional Expenses Diocesan Minimum $4,500</t>
  </si>
  <si>
    <t>(SECA) OFFSET</t>
  </si>
  <si>
    <t xml:space="preserve">TOTAL COMPENSATION </t>
  </si>
  <si>
    <t>PACKAGE</t>
  </si>
  <si>
    <t>Total Insurance Cost</t>
  </si>
  <si>
    <t>Life Insurance  Cost</t>
  </si>
  <si>
    <t>Health Insurance Cost</t>
  </si>
  <si>
    <t>Dental Insurance Cost</t>
  </si>
  <si>
    <t xml:space="preserve">CASH STIPEND </t>
  </si>
  <si>
    <t xml:space="preserve">PENSION </t>
  </si>
  <si>
    <t>ASSESSMENT</t>
  </si>
  <si>
    <t xml:space="preserve">CONTINUING </t>
  </si>
  <si>
    <t>EDUCATION</t>
  </si>
  <si>
    <t>Total Annual                                Insurance Premiums</t>
  </si>
  <si>
    <t>DEFINITIONS</t>
  </si>
  <si>
    <r>
      <t>·</t>
    </r>
    <r>
      <rPr>
        <sz val="7"/>
        <color indexed="8"/>
        <rFont val="Times New Roman"/>
        <family val="1"/>
      </rPr>
      <t xml:space="preserve">         </t>
    </r>
    <r>
      <rPr>
        <i/>
        <sz val="12"/>
        <color indexed="8"/>
        <rFont val="Arial Narrow"/>
        <family val="2"/>
      </rPr>
      <t>Curate:</t>
    </r>
    <r>
      <rPr>
        <sz val="12"/>
        <color indexed="8"/>
        <rFont val="Arial Narrow"/>
        <family val="2"/>
      </rPr>
      <t xml:space="preserve">  Newly ordained clergy mentored or apprenticed by experienced clergy member during the first 18 months from date of Transitional Deaconate ordination.</t>
    </r>
  </si>
  <si>
    <r>
      <t>·</t>
    </r>
    <r>
      <rPr>
        <sz val="7"/>
        <color indexed="8"/>
        <rFont val="Times New Roman"/>
        <family val="1"/>
      </rPr>
      <t xml:space="preserve">         </t>
    </r>
    <r>
      <rPr>
        <i/>
        <sz val="12"/>
        <color indexed="8"/>
        <rFont val="Arial Narrow"/>
        <family val="2"/>
      </rPr>
      <t>Assistant/Associate</t>
    </r>
    <r>
      <rPr>
        <sz val="12"/>
        <color indexed="8"/>
        <rFont val="Arial Narrow"/>
        <family val="2"/>
      </rPr>
      <t>:  Experienced clergy called to assist and support Senior Clergy in specific ministry(ies) or specific tasks to augment the mission of Church.</t>
    </r>
  </si>
  <si>
    <r>
      <t>·</t>
    </r>
    <r>
      <rPr>
        <sz val="7"/>
        <color indexed="8"/>
        <rFont val="Times New Roman"/>
        <family val="1"/>
      </rPr>
      <t xml:space="preserve">         </t>
    </r>
    <r>
      <rPr>
        <i/>
        <sz val="12"/>
        <color indexed="8"/>
        <rFont val="Arial Narrow"/>
        <family val="2"/>
      </rPr>
      <t>Newly Ordained Vicar/Rector/Priest in Charge/Interim Rector</t>
    </r>
    <r>
      <rPr>
        <sz val="12"/>
        <color indexed="8"/>
        <rFont val="Arial Narrow"/>
        <family val="2"/>
      </rPr>
      <t>:  Called priest to a mission or parish within the first 18 months from date of Transitional Deaconate ordination.</t>
    </r>
  </si>
  <si>
    <r>
      <t>·</t>
    </r>
    <r>
      <rPr>
        <sz val="7"/>
        <color indexed="8"/>
        <rFont val="Times New Roman"/>
        <family val="1"/>
      </rPr>
      <t xml:space="preserve">         </t>
    </r>
    <r>
      <rPr>
        <i/>
        <sz val="12"/>
        <color indexed="8"/>
        <rFont val="Arial Narrow"/>
        <family val="2"/>
      </rPr>
      <t>Vicar/Rector/Priest in Charge/Interim Rector</t>
    </r>
    <r>
      <rPr>
        <sz val="12"/>
        <color indexed="8"/>
        <rFont val="Arial Narrow"/>
        <family val="2"/>
      </rPr>
      <t xml:space="preserve">:  Experienced priest called to serve in a mission or parish.   </t>
    </r>
  </si>
  <si>
    <r>
      <t>Continuing Education</t>
    </r>
    <r>
      <rPr>
        <sz val="12"/>
        <color indexed="8"/>
        <rFont val="Arial Narrow"/>
        <family val="2"/>
      </rPr>
      <t>:  This minimum amount may be applied to fees for work related workshops, seminars, classes and courses to maintain and improve work related skills.</t>
    </r>
  </si>
  <si>
    <r>
      <t xml:space="preserve">Pension Base Definitions   </t>
    </r>
    <r>
      <rPr>
        <sz val="12"/>
        <color indexed="8"/>
        <rFont val="Arial Narrow"/>
        <family val="2"/>
      </rPr>
      <t>(Source: Church Pension Fund – Active Clergy Group)</t>
    </r>
  </si>
  <si>
    <r>
      <t>Utilities</t>
    </r>
    <r>
      <rPr>
        <sz val="12"/>
        <color indexed="8"/>
        <rFont val="Arial Narrow"/>
        <family val="2"/>
      </rPr>
      <t>:  Amounts paid to the clergy or directly to suppliers on behalf of the clergy for utilities (including gas, water, sewer, electric, phone, etc.)</t>
    </r>
  </si>
  <si>
    <t xml:space="preserve">Total Annual                      Insurance Premiums </t>
  </si>
  <si>
    <r>
      <rPr>
        <b/>
        <sz val="12"/>
        <color indexed="8"/>
        <rFont val="Arial Narrow"/>
        <family val="2"/>
      </rPr>
      <t xml:space="preserve">NOTE: </t>
    </r>
    <r>
      <rPr>
        <sz val="12"/>
        <color indexed="8"/>
        <rFont val="Arial Narrow"/>
        <family val="2"/>
      </rPr>
      <t>Churches are encouraged to consider having a Life Insurance policy for the cleric payable TO THE CHURCH in case of his/her unexpected death to cover loss of income during that difficult time.</t>
    </r>
  </si>
  <si>
    <r>
      <rPr>
        <i/>
        <sz val="11"/>
        <color indexed="8"/>
        <rFont val="Arial Narrow"/>
        <family val="2"/>
      </rPr>
      <t xml:space="preserve"> Value + Utilities</t>
    </r>
    <r>
      <rPr>
        <sz val="11"/>
        <color indexed="8"/>
        <rFont val="Arial Narrow"/>
        <family val="2"/>
      </rPr>
      <t xml:space="preserve">) </t>
    </r>
  </si>
  <si>
    <r>
      <rPr>
        <b/>
        <sz val="12"/>
        <color indexed="8"/>
        <rFont val="Arial Narrow"/>
        <family val="2"/>
      </rPr>
      <t xml:space="preserve">Full Time: </t>
    </r>
    <r>
      <rPr>
        <sz val="12"/>
        <color indexed="8"/>
        <rFont val="Arial Narrow"/>
        <family val="2"/>
      </rPr>
      <t>Five or six workdays, consisting of no more than 12 to 14 Work Units (WU).</t>
    </r>
  </si>
  <si>
    <r>
      <rPr>
        <b/>
        <sz val="12"/>
        <color indexed="8"/>
        <rFont val="Arial Narrow"/>
        <family val="2"/>
      </rPr>
      <t>“Work Unit” (WU)</t>
    </r>
    <r>
      <rPr>
        <sz val="12"/>
        <color indexed="8"/>
        <rFont val="Arial Narrow"/>
        <family val="2"/>
      </rPr>
      <t xml:space="preserve">: A block of time noted as morning, afternoon, evening - usually 2½ to 4 hours in length.  </t>
    </r>
  </si>
  <si>
    <r>
      <rPr>
        <b/>
        <sz val="12"/>
        <color indexed="8"/>
        <rFont val="Arial Narrow"/>
        <family val="2"/>
      </rPr>
      <t>NOTE:</t>
    </r>
    <r>
      <rPr>
        <sz val="12"/>
        <color indexed="8"/>
        <rFont val="Arial Narrow"/>
        <family val="2"/>
      </rPr>
      <t xml:space="preserve"> All items (books, computers, etc.) purchased with these monies </t>
    </r>
    <r>
      <rPr>
        <u/>
        <sz val="12"/>
        <color indexed="8"/>
        <rFont val="Arial Narrow"/>
        <family val="2"/>
      </rPr>
      <t>belong to the church.</t>
    </r>
  </si>
  <si>
    <t xml:space="preserve">however the cleric is responsible for paying all income taxes associated with that additional income. </t>
  </si>
  <si>
    <r>
      <t>Housing Equity</t>
    </r>
    <r>
      <rPr>
        <sz val="12"/>
        <color indexed="8"/>
        <rFont val="Arial Narrow"/>
        <family val="2"/>
      </rPr>
      <t xml:space="preserve">:  </t>
    </r>
    <r>
      <rPr>
        <sz val="11"/>
        <color indexed="8"/>
        <rFont val="Arial Narrow"/>
        <family val="2"/>
      </rPr>
      <t xml:space="preserve">This minimum annual amount is designated at $2,300 allocated when Rectory is provided. That money may be paid into a tax sheltered annuity or directly to the cleric (to put into a Roth IRA, for example), </t>
    </r>
  </si>
  <si>
    <r>
      <t>Insurance Premiums</t>
    </r>
    <r>
      <rPr>
        <sz val="12"/>
        <color indexed="8"/>
        <rFont val="Arial Narrow"/>
        <family val="2"/>
      </rPr>
      <t xml:space="preserve">: </t>
    </r>
    <r>
      <rPr>
        <sz val="11"/>
        <color indexed="8"/>
        <rFont val="Arial Narrow"/>
        <family val="2"/>
      </rPr>
      <t>Group Health Insurance Rate (Medical, Dental, Life insurance). Short-term disability is provided and paid by the Church Pension Fund. Long term insurances available and should be offered to clergy</t>
    </r>
  </si>
  <si>
    <r>
      <t>Cash Stipend</t>
    </r>
    <r>
      <rPr>
        <sz val="12"/>
        <color indexed="8"/>
        <rFont val="Arial Narrow"/>
        <family val="2"/>
      </rPr>
      <t xml:space="preserve">: </t>
    </r>
    <r>
      <rPr>
        <sz val="11"/>
        <color indexed="8"/>
        <rFont val="Arial Narrow"/>
        <family val="2"/>
      </rPr>
      <t>yearly salary, bonuses, one-time cash payments, tuition paid for dependents, &amp; any salary reduction used to fund an annuity, TSA (tax sheltered annuities), 403(b) plans, or RSVP (Retirement Savings Program).</t>
    </r>
  </si>
  <si>
    <r>
      <t>Categories:</t>
    </r>
    <r>
      <rPr>
        <sz val="12"/>
        <color indexed="8"/>
        <rFont val="Arial Narrow"/>
        <family val="2"/>
      </rPr>
      <t xml:space="preserve"> There are four categories for FULL TIME CLERGY POSITIONS based on experience and job responsibilities with the sub category of RECTORY PROVIDED or RECTORY NOT PROVIDED. </t>
    </r>
  </si>
  <si>
    <r>
      <rPr>
        <b/>
        <sz val="11"/>
        <color indexed="8"/>
        <rFont val="Arial Narrow"/>
        <family val="2"/>
      </rPr>
      <t>DIRECTIONS: Fill in the values in the column that best describes the Cleric's position.  The values will be automatically calculated in the corresponding row in the second chart</t>
    </r>
    <r>
      <rPr>
        <sz val="11"/>
        <color indexed="8"/>
        <rFont val="Arial Narrow"/>
        <family val="2"/>
      </rPr>
      <t>.</t>
    </r>
  </si>
  <si>
    <r>
      <rPr>
        <b/>
        <sz val="11"/>
        <color indexed="8"/>
        <rFont val="Arial Narrow"/>
        <family val="2"/>
      </rPr>
      <t>DIRECTIONS: Fill in the values in the column that best describes the clergy's position.  The values will be automatically calculated in the corresponding row in the second chart</t>
    </r>
    <r>
      <rPr>
        <sz val="11"/>
        <color indexed="8"/>
        <rFont val="Arial Narrow"/>
        <family val="2"/>
      </rPr>
      <t>.</t>
    </r>
  </si>
  <si>
    <t>Utilities (heating, electric, sewer, etc.) – Estimate of $4,800/year used in calculations on this chart. Depending on usage and energy efficiency, costs will vary.</t>
  </si>
  <si>
    <t>Clergy are considered employees for Federal Income Tax purposes, but as self-employed for Social Security purposes.</t>
  </si>
  <si>
    <t xml:space="preserve">   Two Adults</t>
  </si>
  <si>
    <t xml:space="preserve">   Parent/Child(ren)</t>
  </si>
  <si>
    <t>calculate the TOTAL cost of insurance.  This figure will be used in final compensation calculation.</t>
  </si>
  <si>
    <t>Instructions:</t>
  </si>
  <si>
    <t>EPISCOPAL DIOCESE OF NEW JERSEY LIFE, DENTAL AND HEALTH PLANS</t>
  </si>
  <si>
    <r>
      <t xml:space="preserve">Fill in the amount of the Life, Dental and Health Insurance </t>
    </r>
    <r>
      <rPr>
        <b/>
        <sz val="12"/>
        <color indexed="8"/>
        <rFont val="Arial"/>
        <family val="2"/>
      </rPr>
      <t>ANNUAL</t>
    </r>
    <r>
      <rPr>
        <sz val="12"/>
        <color indexed="8"/>
        <rFont val="Arial"/>
        <family val="2"/>
      </rPr>
      <t xml:space="preserve"> rates in the corresponding boxes on the right to </t>
    </r>
  </si>
  <si>
    <r>
      <t>[((A+B+C+</t>
    </r>
    <r>
      <rPr>
        <i/>
        <sz val="11"/>
        <color indexed="8"/>
        <rFont val="Arial Narrow"/>
        <family val="2"/>
      </rPr>
      <t>Utilities)</t>
    </r>
    <r>
      <rPr>
        <sz val="11"/>
        <color indexed="8"/>
        <rFont val="Arial Narrow"/>
        <family val="2"/>
      </rPr>
      <t xml:space="preserve"> </t>
    </r>
  </si>
  <si>
    <t>x 1.3) x 18%]</t>
  </si>
  <si>
    <t xml:space="preserve">(unless car is </t>
  </si>
  <si>
    <t>provided)</t>
  </si>
  <si>
    <t>EXAMPLE</t>
  </si>
  <si>
    <t>(Negotiated for Interim)</t>
  </si>
  <si>
    <r>
      <t xml:space="preserve">Social Security: </t>
    </r>
    <r>
      <rPr>
        <sz val="11"/>
        <color indexed="8"/>
        <rFont val="Arial Narrow"/>
        <family val="2"/>
      </rPr>
      <t xml:space="preserve">Any payments given to offset the cost for self employment taxes in accordance with Self-Employment Contributions Act (SECA) tax, which is the self-employed version of the FICA tax that employees pay. </t>
    </r>
  </si>
  <si>
    <t>C*</t>
  </si>
  <si>
    <t>G**</t>
  </si>
  <si>
    <r>
      <rPr>
        <b/>
        <sz val="11"/>
        <color indexed="8"/>
        <rFont val="Arial Narrow"/>
        <family val="2"/>
      </rPr>
      <t>Vicar/Rector/Priest in  Charge/Interim Rector</t>
    </r>
    <r>
      <rPr>
        <sz val="11"/>
        <color indexed="8"/>
        <rFont val="Arial Narrow"/>
        <family val="2"/>
      </rPr>
      <t xml:space="preserve">          Rectory Provided</t>
    </r>
  </si>
  <si>
    <r>
      <rPr>
        <b/>
        <sz val="11"/>
        <color indexed="8"/>
        <rFont val="Arial Narrow"/>
        <family val="2"/>
      </rPr>
      <t xml:space="preserve">Vicar/Rector/Priest in  Charge/Interim Rector  </t>
    </r>
    <r>
      <rPr>
        <sz val="11"/>
        <color indexed="8"/>
        <rFont val="Arial Narrow"/>
        <family val="2"/>
      </rPr>
      <t xml:space="preserve">           Rectory  NOT Provided</t>
    </r>
  </si>
  <si>
    <r>
      <t xml:space="preserve">Vicar/Rector/Priest in  Charge/Interim Rector  </t>
    </r>
    <r>
      <rPr>
        <sz val="11"/>
        <color indexed="8"/>
        <rFont val="Arial Narrow"/>
        <family val="2"/>
      </rPr>
      <t xml:space="preserve">            Rectory Provided</t>
    </r>
  </si>
  <si>
    <r>
      <rPr>
        <b/>
        <sz val="11"/>
        <color indexed="8"/>
        <rFont val="Arial Narrow"/>
        <family val="2"/>
      </rPr>
      <t>Vicar/Rector/Priest in  Charge/Interim Rector</t>
    </r>
    <r>
      <rPr>
        <sz val="11"/>
        <color indexed="8"/>
        <rFont val="Arial Narrow"/>
        <family val="2"/>
      </rPr>
      <t xml:space="preserve">  Rectory Provided</t>
    </r>
  </si>
  <si>
    <r>
      <rPr>
        <b/>
        <sz val="11"/>
        <color indexed="8"/>
        <rFont val="Arial Narrow"/>
        <family val="2"/>
      </rPr>
      <t xml:space="preserve">Vicar/Rector/Priest in  Charge/Interim Rector  </t>
    </r>
    <r>
      <rPr>
        <sz val="11"/>
        <color indexed="8"/>
        <rFont val="Arial Narrow"/>
        <family val="2"/>
      </rPr>
      <t xml:space="preserve">         Rectory  </t>
    </r>
    <r>
      <rPr>
        <b/>
        <sz val="11"/>
        <color indexed="8"/>
        <rFont val="Arial Narrow"/>
        <family val="2"/>
      </rPr>
      <t>NOT</t>
    </r>
    <r>
      <rPr>
        <sz val="11"/>
        <color indexed="8"/>
        <rFont val="Arial Narrow"/>
        <family val="2"/>
      </rPr>
      <t xml:space="preserve"> Provided</t>
    </r>
  </si>
  <si>
    <r>
      <t xml:space="preserve">Vicar/Rector/Priest in  Charge/Interim Rector      </t>
    </r>
    <r>
      <rPr>
        <sz val="11"/>
        <color indexed="8"/>
        <rFont val="Arial Narrow"/>
        <family val="2"/>
      </rPr>
      <t xml:space="preserve">        Rectory  NOT Provided</t>
    </r>
  </si>
  <si>
    <t>COMPONENTS</t>
  </si>
  <si>
    <t xml:space="preserve">COMPENSATION      </t>
  </si>
  <si>
    <t xml:space="preserve">STIPEND </t>
  </si>
  <si>
    <t xml:space="preserve">CASH </t>
  </si>
  <si>
    <t xml:space="preserve">PROFESSIONAL  </t>
  </si>
  <si>
    <t>EXPENSES</t>
  </si>
  <si>
    <t xml:space="preserve">Contributions Act </t>
  </si>
  <si>
    <t xml:space="preserve">Self-Employment </t>
  </si>
  <si>
    <t xml:space="preserve">INSURANCE PREMIUMS                  </t>
  </si>
  <si>
    <t xml:space="preserve">   (Medical, Dental, Life)</t>
  </si>
  <si>
    <t>Other Compensation              (bonuses, employer 403(b) contributions, etc.)*</t>
  </si>
  <si>
    <t>Date of Diaconal Ordination mm/dd/yyyy</t>
  </si>
  <si>
    <t>Date appointed to present position mm/dd/yyyy</t>
  </si>
  <si>
    <r>
      <t xml:space="preserve">Assistant/ Associate  </t>
    </r>
    <r>
      <rPr>
        <sz val="11"/>
        <color indexed="8"/>
        <rFont val="Arial Narrow"/>
        <family val="2"/>
      </rPr>
      <t>Experienced</t>
    </r>
  </si>
  <si>
    <r>
      <rPr>
        <b/>
        <sz val="11"/>
        <color indexed="8"/>
        <rFont val="Arial Narrow"/>
        <family val="2"/>
      </rPr>
      <t xml:space="preserve">Assistant/Associate </t>
    </r>
    <r>
      <rPr>
        <sz val="11"/>
        <color indexed="8"/>
        <rFont val="Arial Narrow"/>
        <family val="2"/>
      </rPr>
      <t>Experienced</t>
    </r>
  </si>
  <si>
    <t>GREATER value used in calculations</t>
  </si>
  <si>
    <r>
      <t>*</t>
    </r>
    <r>
      <rPr>
        <b/>
        <sz val="11"/>
        <color indexed="8"/>
        <rFont val="Arial Narrow"/>
        <family val="2"/>
      </rPr>
      <t>NOTE:</t>
    </r>
    <r>
      <rPr>
        <sz val="11"/>
        <color indexed="8"/>
        <rFont val="Arial Narrow"/>
        <family val="2"/>
      </rPr>
      <t xml:space="preserve"> This chart DOES NOT take into consideration any income tax ramifications from "Other Compensation".</t>
    </r>
  </si>
  <si>
    <r>
      <rPr>
        <b/>
        <sz val="11"/>
        <color indexed="8"/>
        <rFont val="Arial Narrow"/>
        <family val="2"/>
      </rPr>
      <t>*NOTE</t>
    </r>
    <r>
      <rPr>
        <sz val="11"/>
        <color indexed="8"/>
        <rFont val="Arial Narrow"/>
        <family val="2"/>
      </rPr>
      <t>: This chart DOES NOT take into consideration any income tax ramifications from "Other Compensation".</t>
    </r>
  </si>
  <si>
    <t>x CS</t>
  </si>
  <si>
    <t>The SCCC will enforce using this calculation through 20 YCS in order to allow clergy the option of various opportunities toward the end of their careers, though it can be used for the clergy person's entire career.</t>
  </si>
  <si>
    <r>
      <t xml:space="preserve">Vicar/Rector/Priest in  Charge/Interim Rector  </t>
    </r>
    <r>
      <rPr>
        <sz val="11"/>
        <color indexed="8"/>
        <rFont val="Arial Narrow"/>
        <family val="2"/>
      </rPr>
      <t xml:space="preserve">            Rectory Provided*</t>
    </r>
  </si>
  <si>
    <r>
      <rPr>
        <b/>
        <sz val="11"/>
        <color theme="1"/>
        <rFont val="Arial Narrow"/>
        <family val="2"/>
      </rPr>
      <t>*NOTE:</t>
    </r>
    <r>
      <rPr>
        <sz val="11"/>
        <color theme="1"/>
        <rFont val="Arial Narrow"/>
        <family val="2"/>
      </rPr>
      <t xml:space="preserve"> This chart does not calculate SECA Offset on the Housing Equity amount (Min. $2,300).  If the cleric opts to receive that money, the SECA calculation will need to be adjusted. </t>
    </r>
  </si>
  <si>
    <t xml:space="preserve"> The dynamic version of this chart adjusts for this calculation.</t>
  </si>
  <si>
    <t>as well as diocese in which a noted pattern of clergy transfers.</t>
  </si>
  <si>
    <r>
      <t>Professional Expenses</t>
    </r>
    <r>
      <rPr>
        <sz val="12"/>
        <color indexed="8"/>
        <rFont val="Arial Narrow"/>
        <family val="2"/>
      </rPr>
      <t xml:space="preserve">:  </t>
    </r>
    <r>
      <rPr>
        <sz val="11"/>
        <color indexed="8"/>
        <rFont val="Arial Narrow"/>
        <family val="2"/>
      </rPr>
      <t>This minimum includes reimbursement for travel expenses for work related activities, functions, seminars, etc. to maintain or improve work related skills; car mileage at IRS rates; professional</t>
    </r>
    <r>
      <rPr>
        <b/>
        <sz val="12"/>
        <color indexed="8"/>
        <rFont val="Arial Narrow"/>
        <family val="2"/>
      </rPr>
      <t/>
    </r>
  </si>
  <si>
    <t>journals and books related to work; hospitality and entertainment, vestments and clerical attire, etc.</t>
  </si>
  <si>
    <t>at the time of employment. Payment of LTD Insurance is a negotiated issue. Worker's Compensation Premiums are based on total employed by the church.</t>
  </si>
  <si>
    <t>If the clergy person chooses to "opt-out" of Social Security, the congregation is still obligated to pay its full portion of the SECA Offset, and clergy person takes responsibility for the tax liability.</t>
  </si>
  <si>
    <r>
      <rPr>
        <b/>
        <sz val="11"/>
        <color indexed="8"/>
        <rFont val="Arial Narrow"/>
        <family val="2"/>
      </rPr>
      <t xml:space="preserve">NOTE: </t>
    </r>
    <r>
      <rPr>
        <sz val="11"/>
        <color indexed="8"/>
        <rFont val="Arial Narrow"/>
        <family val="2"/>
      </rPr>
      <t xml:space="preserve">The Insurance calculation is made on the Insurance Rate Tab. ONLY INPUT REST OF VALUES IN  COLUMN THAT BEST DESCRIBES CLERGY POSITION </t>
    </r>
  </si>
  <si>
    <r>
      <rPr>
        <b/>
        <sz val="11"/>
        <color indexed="8"/>
        <rFont val="Arial Narrow"/>
        <family val="2"/>
      </rPr>
      <t xml:space="preserve">NOTE: </t>
    </r>
    <r>
      <rPr>
        <sz val="11"/>
        <color indexed="8"/>
        <rFont val="Arial Narrow"/>
        <family val="2"/>
      </rPr>
      <t>If clergy is receiving more than the COLA increase, include that percentage in the COLA line (e.g. 2.5 or 3). If increase is NOT based on a percentage, include increase in Cash Stipend line.</t>
    </r>
  </si>
  <si>
    <r>
      <t xml:space="preserve">Assumptions:  </t>
    </r>
    <r>
      <rPr>
        <sz val="12"/>
        <color indexed="8"/>
        <rFont val="Arial Narrow"/>
        <family val="2"/>
      </rPr>
      <t xml:space="preserve">Sample calculations based on </t>
    </r>
    <r>
      <rPr>
        <b/>
        <sz val="12"/>
        <color indexed="8"/>
        <rFont val="Arial Narrow"/>
        <family val="2"/>
      </rPr>
      <t xml:space="preserve">FULL TIME EMPLOYMENT </t>
    </r>
    <r>
      <rPr>
        <sz val="12"/>
        <color indexed="8"/>
        <rFont val="Arial Narrow"/>
        <family val="2"/>
      </rPr>
      <t xml:space="preserve">and the following: </t>
    </r>
  </si>
  <si>
    <r>
      <rPr>
        <b/>
        <sz val="12"/>
        <color indexed="8"/>
        <rFont val="Arial Narrow"/>
        <family val="2"/>
      </rPr>
      <t xml:space="preserve">Bold </t>
    </r>
    <r>
      <rPr>
        <sz val="12"/>
        <color indexed="8"/>
        <rFont val="Arial Narrow"/>
        <family val="2"/>
      </rPr>
      <t>values established by Diocesan Convention and cannot be decreased.  All other numbers may vary due to negotiation, evaluation, usage or rates.</t>
    </r>
  </si>
  <si>
    <r>
      <t>Cash Stipend is the</t>
    </r>
    <r>
      <rPr>
        <b/>
        <sz val="12"/>
        <color indexed="8"/>
        <rFont val="Arial Narrow"/>
        <family val="2"/>
      </rPr>
      <t xml:space="preserve"> minimum</t>
    </r>
    <r>
      <rPr>
        <sz val="12"/>
        <color indexed="8"/>
        <rFont val="Arial Narrow"/>
        <family val="2"/>
      </rPr>
      <t xml:space="preserve"> required by the Diocesan Convention.  The cleric and church are encouraged to negotiate compensation based on experience and job responsibilities. </t>
    </r>
  </si>
  <si>
    <t>order to invest in a ROTH account, for example) then that amount does need to be included in the SECA calculation.</t>
  </si>
  <si>
    <t>The SECA Offset calculation does NOT include the Housing Equity amount ($2300) if that money is directly deposited into a tax deferred account (such as a 403(b)). If the cleric opts to receive the money (in</t>
  </si>
  <si>
    <t>If cleric has insurance coverage from a spouse or partner, the cleric may negotiate with the church for additional remuneration to offset premium costs of that coverage.</t>
  </si>
  <si>
    <t>BASE</t>
  </si>
  <si>
    <r>
      <t xml:space="preserve">[(A+ </t>
    </r>
    <r>
      <rPr>
        <i/>
        <sz val="11"/>
        <color indexed="8"/>
        <rFont val="Arial Narrow"/>
        <family val="2"/>
      </rPr>
      <t>Fair Rental</t>
    </r>
  </si>
  <si>
    <t>HOUSING SUBSIDY</t>
  </si>
  <si>
    <t>If a Housing Subsidy is provided for Curate/Assistant/Associate, that expense MUST be included in SECA and Pension Assessment calculations.</t>
  </si>
  <si>
    <t>Housing Subsidy paid to the clergy: $16,000 with no rectory provided</t>
  </si>
  <si>
    <t xml:space="preserve">Housing Subsidy if house is provided rent free and in addition the priest also receives a cash housing Subsidy:  For pension purpose, the housing Subsidy will then be assumed at 30% of total of cash stipend, </t>
  </si>
  <si>
    <r>
      <t>Pension Base:</t>
    </r>
    <r>
      <rPr>
        <sz val="12"/>
        <color theme="1"/>
        <rFont val="Arial Narrow"/>
        <family val="2"/>
      </rPr>
      <t xml:space="preserve"> The total of Cash Stipend, Social Security, Utilities, and Housing Subsidy. (See Pension Base Definitions for further clarification.)</t>
    </r>
  </si>
  <si>
    <r>
      <t xml:space="preserve">Pension Assessment: </t>
    </r>
    <r>
      <rPr>
        <sz val="12"/>
        <color theme="1"/>
        <rFont val="Arial Narrow"/>
        <family val="2"/>
      </rPr>
      <t>18% of Pension Base (salary, housing Subsidy, Social Security Offset)</t>
    </r>
  </si>
  <si>
    <t xml:space="preserve">Social Security &amp; utilities, plus the cash house subsidy. </t>
  </si>
  <si>
    <t>Housing Subsidy if house is provided rent-free: For pension purposes, the housing subsidy will be assumed at 30% of the total cash stipend, Social Security and utilities.</t>
  </si>
  <si>
    <t>Housing Subsidy if both housing meals are provided free of charge then housing subsidy will be assumed at 40% of the cash stipend, Social Security and utilities.</t>
  </si>
  <si>
    <t>Housing Equity ($2,300) OR             Housing Subsidy ($16,000)</t>
  </si>
  <si>
    <t>Housing Equity or Housing Subsidy</t>
  </si>
  <si>
    <t>Fair Rental Value of Rectory</t>
  </si>
  <si>
    <t>Fair Rental Value of Rectory or Rental Rectory – Estimate of $16,000/year used in calculations on this chart. Value will vary. Please have property professionally appraised.</t>
  </si>
  <si>
    <t>Continuing Education     Diocesan Minimum $1,008</t>
  </si>
  <si>
    <t>Continuing Education   Diocesan Minimum $1,008</t>
  </si>
  <si>
    <t>Name of person completing form</t>
  </si>
  <si>
    <t>Other Compensation                                 (bonuses, employer 403(b) contributions, etc.)*</t>
  </si>
  <si>
    <t>Title</t>
  </si>
  <si>
    <t>Email Address</t>
  </si>
  <si>
    <t>Telephone Number</t>
  </si>
  <si>
    <r>
      <t xml:space="preserve">Curate/Assistant                            </t>
    </r>
    <r>
      <rPr>
        <sz val="11"/>
        <color indexed="8"/>
        <rFont val="Arial Narrow"/>
        <family val="2"/>
      </rPr>
      <t>Newly Ordained</t>
    </r>
  </si>
  <si>
    <r>
      <t xml:space="preserve">Assistant/ Associate                     </t>
    </r>
    <r>
      <rPr>
        <sz val="11"/>
        <color indexed="8"/>
        <rFont val="Arial Narrow"/>
        <family val="2"/>
      </rPr>
      <t xml:space="preserve"> Experienced</t>
    </r>
  </si>
  <si>
    <t>Questions:</t>
  </si>
  <si>
    <t>If not, please explain:</t>
  </si>
  <si>
    <t xml:space="preserve">Is the cleric and her/his family insured by the church? </t>
  </si>
  <si>
    <t xml:space="preserve">CS merit increase is only enforced to 20 years in order to allow clergy a variety of opportunities toward the end of their careers. This calculation can still be used for establishing a work experience minimum beyond 20 CS years. </t>
  </si>
  <si>
    <r>
      <t xml:space="preserve">For the purposes of this report, </t>
    </r>
    <r>
      <rPr>
        <b/>
        <sz val="12"/>
        <color theme="1"/>
        <rFont val="Arial Narrow"/>
        <family val="2"/>
      </rPr>
      <t>DO NOT</t>
    </r>
    <r>
      <rPr>
        <sz val="12"/>
        <color theme="1"/>
        <rFont val="Arial Narrow"/>
        <family val="2"/>
      </rPr>
      <t xml:space="preserve"> change cash stipend and housing equity or subsidy allocation based on W-2 information reported to the IRS. </t>
    </r>
  </si>
  <si>
    <t>CS values from 1.00-10.00 have an increase of 2.5% per year; CS values from 10.01 - 20.00 have an increase of 2% per year. Merit increases above 20 years are not mandatory, but are encouraged.</t>
  </si>
  <si>
    <t>THE BELOW TABLE IS POPULATED AUTOMATICALLY FROM INFORMATION ENTERED ABOVE. THE DATA CAN BE MANUALLY ADJUSTED. IF DONE, PLEASE DESCRIBE BELOW THE NATURE OF YOUR ADJUSTMENTS.</t>
  </si>
  <si>
    <t>Anthem BCBS Bluecard PPO 100</t>
  </si>
  <si>
    <t>2018 ANNUAL RATES</t>
  </si>
  <si>
    <t>2018 MONTHLY RATES</t>
  </si>
  <si>
    <t>Anthem BCBS MS PPO 70 SLV - a Medicare Secondary Payer Plan</t>
  </si>
  <si>
    <r>
      <rPr>
        <b/>
        <sz val="11"/>
        <color indexed="8"/>
        <rFont val="Arial Narrow"/>
        <family val="2"/>
      </rPr>
      <t xml:space="preserve">Base Benefits </t>
    </r>
    <r>
      <rPr>
        <sz val="11"/>
        <color indexed="8"/>
        <rFont val="Arial Narrow"/>
        <family val="2"/>
      </rPr>
      <t>for Single or</t>
    </r>
  </si>
  <si>
    <t>Anthem BCBS PPO 70 SLV - a Medicare Secondary Payer Plan</t>
  </si>
  <si>
    <t>Anthem PPO 70 SLV</t>
  </si>
  <si>
    <t>MEDICARE</t>
  </si>
  <si>
    <t>ONLY</t>
  </si>
  <si>
    <t>Diocese of New Jersey Base Clergy Salary Schedule for January 2019- December 2019</t>
  </si>
  <si>
    <t>UPON COMPLETION, PLEASE SEND REPORT TO SCCC@DIOCESEOFNJ.ORG BY MARCH 1, 2019.</t>
  </si>
  <si>
    <t xml:space="preserve">Medical/Dental/Life Insurance Expenses based on 2019 Rate Chart Diocesan Base Plan coverage single and family premiums. Cost will vary depending on coverage.  </t>
  </si>
  <si>
    <r>
      <rPr>
        <b/>
        <sz val="12"/>
        <color indexed="8"/>
        <rFont val="Arial Narrow"/>
        <family val="2"/>
      </rPr>
      <t>**</t>
    </r>
    <r>
      <rPr>
        <sz val="12"/>
        <color indexed="8"/>
        <rFont val="Arial Narrow"/>
        <family val="2"/>
      </rPr>
      <t xml:space="preserve"> AMOUNTS NOT REGULATED BY THE STANDING COMMISSION ON CLERICAL COMPENSATION. INSURANCE IS INCLUDED IN COMPLETE COMPENSATION PACKAGE</t>
    </r>
  </si>
  <si>
    <r>
      <t>Cash Salary Minimum</t>
    </r>
    <r>
      <rPr>
        <sz val="12"/>
        <color indexed="8"/>
        <rFont val="Arial Narrow"/>
        <family val="2"/>
      </rPr>
      <t xml:space="preserve">: </t>
    </r>
    <r>
      <rPr>
        <sz val="11"/>
        <color indexed="8"/>
        <rFont val="Arial Narrow"/>
        <family val="2"/>
      </rPr>
      <t xml:space="preserve">Amounts are recommended minimums by The Standing Commission on Clerical Compensation after conducting a comprehensive salary survey of surrounding diocese in the Northeast region </t>
    </r>
  </si>
  <si>
    <t>RENEWAL PREMIUM RATES FOR 2018 &amp; 2019</t>
  </si>
  <si>
    <t>2019 MONTHLY RATES</t>
  </si>
  <si>
    <t>2019 ANNUAL RATES</t>
  </si>
  <si>
    <t xml:space="preserve">Included </t>
  </si>
  <si>
    <t xml:space="preserve">in </t>
  </si>
  <si>
    <t>Base Plan</t>
  </si>
  <si>
    <t>Above</t>
  </si>
  <si>
    <t>ANTHEM BCBS Bluecard PPO 90 or CIGNA PPO 90 (formerly Open ACCESS Plus (OAP))</t>
  </si>
  <si>
    <t xml:space="preserve">Anthem BCBS CDHP 20/HSA or CIGNA CDHP 20/HSA </t>
  </si>
  <si>
    <t>The CDHP 20/HSA is a high-deductible/health savings account plan. If any clergy or lay employee elects to</t>
  </si>
  <si>
    <t xml:space="preserve">participate in a high deductible health plan option, and the congregation elects to make acontribution to a </t>
  </si>
  <si>
    <t xml:space="preserve">health savings account of that clergy or lay employee, then parity applies, and the congregationmust make an </t>
  </si>
  <si>
    <t>equivalent contribution to a health savings account for any other clergy or lay employee who participates in a high deductible plan.</t>
  </si>
  <si>
    <t>**</t>
  </si>
  <si>
    <t>Congregations are required to pay 100% of the premium for any plan up to the cost of this plan for all</t>
  </si>
  <si>
    <t>clergy and lay employees who work at least 1,500 hours per year.</t>
  </si>
  <si>
    <r>
      <t xml:space="preserve">ANTHEM BCBS Bluecard PPO 100 or CIGNA PPO 100 (formerly Open ACCESS  Plus In-Network (OAP-IN)) - </t>
    </r>
    <r>
      <rPr>
        <b/>
        <sz val="12"/>
        <color rgb="FFFF0000"/>
        <rFont val="Arial"/>
        <family val="2"/>
      </rPr>
      <t>2019 DIOCESAN BASE PLAN</t>
    </r>
  </si>
  <si>
    <t>Anthem BCBS Bluecard or CIGNA MSP PPO 100 - a Medicare Secondary Payer Plan</t>
  </si>
  <si>
    <t>New for 2019</t>
  </si>
  <si>
    <t>Anthem BCBS Bluecard or CIGNA MSP PPO 90 - a Medicare Secondary Payer Plan</t>
  </si>
  <si>
    <t>No longer</t>
  </si>
  <si>
    <t>offered</t>
  </si>
  <si>
    <t>***</t>
  </si>
  <si>
    <t>Anthem BCBS Bluecard or CIGNA MSP plans are Medicare Secondary Payer Small Employer</t>
  </si>
  <si>
    <t>Exception Plans. These plans allow Medicare Part A to be the primary insurance for</t>
  </si>
  <si>
    <t>hospitalization for anyone who is over age 65 and still employed.</t>
  </si>
  <si>
    <t>FULL TIME CLERGY COMPENSATION REPORT FOR 2018</t>
  </si>
  <si>
    <t>2018 Cash Stipend</t>
  </si>
  <si>
    <t xml:space="preserve">2018 Cash Stipend </t>
  </si>
  <si>
    <r>
      <t xml:space="preserve">Credited Service                     2019 </t>
    </r>
    <r>
      <rPr>
        <b/>
        <sz val="11"/>
        <color indexed="8"/>
        <rFont val="Arial Narrow"/>
        <family val="2"/>
      </rPr>
      <t>MINIMUM</t>
    </r>
  </si>
  <si>
    <t>FULL TIME CLERGY COMPENSATION PROJECTION FOR 2019</t>
  </si>
  <si>
    <r>
      <rPr>
        <b/>
        <sz val="11"/>
        <color indexed="8"/>
        <rFont val="Arial Narrow"/>
        <family val="2"/>
      </rPr>
      <t>Credited Service (CS)</t>
    </r>
    <r>
      <rPr>
        <sz val="11"/>
        <color indexed="8"/>
        <rFont val="Arial Narrow"/>
        <family val="2"/>
      </rPr>
      <t xml:space="preserve">: Provided by Church Pension Fund on the </t>
    </r>
    <r>
      <rPr>
        <b/>
        <i/>
        <sz val="11"/>
        <color indexed="8"/>
        <rFont val="Arial Narrow"/>
        <family val="2"/>
      </rPr>
      <t>NEW ANNUAL STATEMENT</t>
    </r>
    <r>
      <rPr>
        <sz val="11"/>
        <color indexed="8"/>
        <rFont val="Arial Narrow"/>
        <family val="2"/>
      </rPr>
      <t xml:space="preserve">.  This calculation offers clergy and congregations a metric for the minimum cash stipend based on experience, compounded annually. </t>
    </r>
  </si>
  <si>
    <t xml:space="preserve">SUPPLEMENT </t>
  </si>
  <si>
    <t>2019  Cash Stipend (COLA INCREASE)</t>
  </si>
  <si>
    <t>2019  Base Stipend                (As of Jan. 2019)</t>
  </si>
  <si>
    <r>
      <t xml:space="preserve">ENTER IN BOX </t>
    </r>
    <r>
      <rPr>
        <b/>
        <u/>
        <sz val="12"/>
        <color indexed="8"/>
        <rFont val="Arial Narrow"/>
        <family val="2"/>
      </rPr>
      <t>CREDITED SERVICE</t>
    </r>
    <r>
      <rPr>
        <b/>
        <sz val="12"/>
        <color indexed="8"/>
        <rFont val="Arial Narrow"/>
        <family val="2"/>
      </rPr>
      <t xml:space="preserve"> (CS) YEARS from Church Pension Fund ANNUAL STATEMENT </t>
    </r>
    <r>
      <rPr>
        <b/>
        <u/>
        <sz val="12"/>
        <color indexed="8"/>
        <rFont val="Arial Narrow"/>
        <family val="2"/>
      </rPr>
      <t>as of January 2019.</t>
    </r>
  </si>
  <si>
    <t>* If cleric's combined compensation of cash stipend, housing Subsidy and/or equity and utilities is MORE THAN $132,900, the amount over $132,900 is multiplied by 1.45% and then added to $10,167.</t>
  </si>
  <si>
    <t>12,828 to 37,923</t>
  </si>
  <si>
    <t>COLA increase for 2019  Recommendation 2.0%</t>
  </si>
  <si>
    <t>both years. No other compensation was paid.</t>
  </si>
  <si>
    <t>FACTS: A married (with no children), experienced Associate has 5.33 years of credited service as of 12/31/18. They have the CIGNA PPO 100 Two Adult plan.</t>
  </si>
  <si>
    <t>Their 2018 cash stipend was $40,500. Their 2019 cash stipend is $41,406. Professional expenses and continuing education are at the diocesan minimums for</t>
  </si>
</sst>
</file>

<file path=xl/styles.xml><?xml version="1.0" encoding="utf-8"?>
<styleSheet xmlns="http://schemas.openxmlformats.org/spreadsheetml/2006/main">
  <numFmts count="3">
    <numFmt numFmtId="7" formatCode="&quot;$&quot;#,##0.00_);\(&quot;$&quot;#,##0.00\)"/>
    <numFmt numFmtId="8" formatCode="&quot;$&quot;#,##0.00_);[Red]\(&quot;$&quot;#,##0.00\)"/>
    <numFmt numFmtId="43" formatCode="_(* #,##0.00_);_(* \(#,##0.00\);_(* &quot;-&quot;??_);_(@_)"/>
  </numFmts>
  <fonts count="38">
    <font>
      <sz val="11"/>
      <color theme="1"/>
      <name val="Calibri"/>
      <family val="2"/>
      <scheme val="minor"/>
    </font>
    <font>
      <b/>
      <sz val="11"/>
      <color indexed="8"/>
      <name val="Arial Narrow"/>
      <family val="2"/>
    </font>
    <font>
      <sz val="11"/>
      <color indexed="8"/>
      <name val="Arial Narrow"/>
      <family val="2"/>
    </font>
    <font>
      <sz val="12"/>
      <color indexed="8"/>
      <name val="Arial Narrow"/>
      <family val="2"/>
    </font>
    <font>
      <i/>
      <sz val="11"/>
      <color indexed="8"/>
      <name val="Arial Narrow"/>
      <family val="2"/>
    </font>
    <font>
      <b/>
      <sz val="12"/>
      <color indexed="8"/>
      <name val="Arial"/>
      <family val="2"/>
    </font>
    <font>
      <sz val="12"/>
      <color indexed="8"/>
      <name val="Arial"/>
      <family val="2"/>
    </font>
    <font>
      <b/>
      <sz val="12"/>
      <color indexed="8"/>
      <name val="Arial Narrow"/>
      <family val="2"/>
    </font>
    <font>
      <sz val="7"/>
      <color indexed="8"/>
      <name val="Times New Roman"/>
      <family val="1"/>
    </font>
    <font>
      <u/>
      <sz val="12"/>
      <color indexed="8"/>
      <name val="Arial Narrow"/>
      <family val="2"/>
    </font>
    <font>
      <i/>
      <sz val="12"/>
      <color indexed="8"/>
      <name val="Arial Narrow"/>
      <family val="2"/>
    </font>
    <font>
      <b/>
      <u/>
      <sz val="12"/>
      <color indexed="8"/>
      <name val="Arial Narrow"/>
      <family val="2"/>
    </font>
    <font>
      <b/>
      <sz val="11"/>
      <color theme="1"/>
      <name val="Calibri"/>
      <family val="2"/>
      <scheme val="minor"/>
    </font>
    <font>
      <sz val="11"/>
      <color theme="1"/>
      <name val="Arial Narrow"/>
      <family val="2"/>
    </font>
    <font>
      <b/>
      <sz val="11"/>
      <color theme="1"/>
      <name val="Arial Narrow"/>
      <family val="2"/>
    </font>
    <font>
      <i/>
      <sz val="11"/>
      <color theme="1"/>
      <name val="Arial Narrow"/>
      <family val="2"/>
    </font>
    <font>
      <b/>
      <sz val="10"/>
      <color theme="1"/>
      <name val="Arial Narrow"/>
      <family val="2"/>
    </font>
    <font>
      <sz val="12"/>
      <color theme="1"/>
      <name val="Times New Roman"/>
      <family val="1"/>
    </font>
    <font>
      <b/>
      <sz val="11"/>
      <color theme="1"/>
      <name val="Arial"/>
      <family val="2"/>
    </font>
    <font>
      <sz val="12"/>
      <color theme="1"/>
      <name val="Arial"/>
      <family val="2"/>
    </font>
    <font>
      <b/>
      <sz val="12"/>
      <color theme="1"/>
      <name val="Arial"/>
      <family val="2"/>
    </font>
    <font>
      <b/>
      <sz val="12"/>
      <color theme="1"/>
      <name val="Arial Narrow"/>
      <family val="2"/>
    </font>
    <font>
      <u/>
      <sz val="12"/>
      <color theme="1"/>
      <name val="Arial Narrow"/>
      <family val="2"/>
    </font>
    <font>
      <sz val="12"/>
      <color theme="1"/>
      <name val="Arial Narrow"/>
      <family val="2"/>
    </font>
    <font>
      <sz val="12"/>
      <color theme="1"/>
      <name val="Symbol"/>
      <family val="1"/>
      <charset val="2"/>
    </font>
    <font>
      <i/>
      <sz val="12"/>
      <color theme="1"/>
      <name val="Arial Narrow"/>
      <family val="2"/>
    </font>
    <font>
      <b/>
      <sz val="12"/>
      <color theme="1"/>
      <name val="Calibri"/>
      <family val="2"/>
      <scheme val="minor"/>
    </font>
    <font>
      <b/>
      <sz val="14"/>
      <color theme="1"/>
      <name val="Arial Narrow"/>
      <family val="2"/>
    </font>
    <font>
      <b/>
      <i/>
      <sz val="11"/>
      <color theme="1"/>
      <name val="Arial Narrow"/>
      <family val="2"/>
    </font>
    <font>
      <sz val="10.5"/>
      <color theme="1"/>
      <name val="Arial Narrow"/>
      <family val="2"/>
    </font>
    <font>
      <b/>
      <sz val="14"/>
      <color theme="1"/>
      <name val="Arial"/>
      <family val="2"/>
    </font>
    <font>
      <b/>
      <sz val="14"/>
      <color theme="1"/>
      <name val="Calibri"/>
      <family val="2"/>
      <scheme val="minor"/>
    </font>
    <font>
      <sz val="12"/>
      <color theme="1"/>
      <name val="Calibri"/>
      <family val="2"/>
      <scheme val="minor"/>
    </font>
    <font>
      <b/>
      <sz val="12"/>
      <color rgb="FFFF0000"/>
      <name val="Arial Narrow"/>
      <family val="2"/>
    </font>
    <font>
      <b/>
      <sz val="11.5"/>
      <color theme="1"/>
      <name val="Arial Narrow"/>
      <family val="2"/>
    </font>
    <font>
      <b/>
      <sz val="12"/>
      <color rgb="FF333333"/>
      <name val="Calibri"/>
      <family val="1"/>
      <scheme val="minor"/>
    </font>
    <font>
      <b/>
      <sz val="12"/>
      <color rgb="FFFF0000"/>
      <name val="Arial"/>
      <family val="2"/>
    </font>
    <font>
      <b/>
      <i/>
      <sz val="11"/>
      <color indexed="8"/>
      <name val="Arial Narrow"/>
      <family val="2"/>
    </font>
  </fonts>
  <fills count="13">
    <fill>
      <patternFill patternType="none"/>
    </fill>
    <fill>
      <patternFill patternType="gray125"/>
    </fill>
    <fill>
      <patternFill patternType="solid">
        <fgColor rgb="FFFFFFFF"/>
        <bgColor indexed="64"/>
      </patternFill>
    </fill>
    <fill>
      <patternFill patternType="solid">
        <fgColor rgb="FFFFFFDD"/>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FF0000"/>
      </left>
      <right style="medium">
        <color rgb="FFFF0000"/>
      </right>
      <top/>
      <bottom/>
      <diagonal/>
    </border>
    <border>
      <left style="medium">
        <color rgb="FFC00000"/>
      </left>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rgb="FFFF0000"/>
      </left>
      <right style="medium">
        <color rgb="FFFF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FF0000"/>
      </right>
      <top style="medium">
        <color rgb="FF000000"/>
      </top>
      <bottom/>
      <diagonal/>
    </border>
    <border>
      <left style="medium">
        <color rgb="FF000000"/>
      </left>
      <right style="medium">
        <color rgb="FFFF0000"/>
      </right>
      <top/>
      <bottom/>
      <diagonal/>
    </border>
    <border>
      <left style="medium">
        <color rgb="FF000000"/>
      </left>
      <right style="medium">
        <color rgb="FFFF0000"/>
      </right>
      <top/>
      <bottom style="medium">
        <color rgb="FF000000"/>
      </bottom>
      <diagonal/>
    </border>
    <border>
      <left style="medium">
        <color rgb="FF000000"/>
      </left>
      <right style="medium">
        <color rgb="FFFF0000"/>
      </right>
      <top/>
      <bottom style="medium">
        <color indexed="64"/>
      </bottom>
      <diagonal/>
    </border>
    <border>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FF0000"/>
      </left>
      <right style="medium">
        <color rgb="FFFF0000"/>
      </right>
      <top/>
      <bottom style="medium">
        <color rgb="FF000000"/>
      </bottom>
      <diagonal/>
    </border>
    <border>
      <left style="medium">
        <color rgb="FF000000"/>
      </left>
      <right/>
      <top/>
      <bottom/>
      <diagonal/>
    </border>
    <border>
      <left style="medium">
        <color rgb="FFFF0000"/>
      </left>
      <right style="medium">
        <color rgb="FFFF0000"/>
      </right>
      <top/>
      <bottom style="medium">
        <color rgb="FFFF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C00000"/>
      </left>
      <right style="thin">
        <color indexed="64"/>
      </right>
      <top style="thin">
        <color indexed="64"/>
      </top>
      <bottom style="thin">
        <color indexed="64"/>
      </bottom>
      <diagonal/>
    </border>
    <border>
      <left style="medium">
        <color indexed="64"/>
      </left>
      <right style="medium">
        <color rgb="FF000000"/>
      </right>
      <top/>
      <bottom/>
      <diagonal/>
    </border>
    <border>
      <left/>
      <right/>
      <top style="medium">
        <color rgb="FF000000"/>
      </top>
      <bottom/>
      <diagonal/>
    </border>
    <border>
      <left style="medium">
        <color rgb="FFC00000"/>
      </left>
      <right style="thin">
        <color indexed="64"/>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FF0000"/>
      </left>
      <right/>
      <top/>
      <bottom style="medium">
        <color indexed="64"/>
      </bottom>
      <diagonal/>
    </border>
    <border>
      <left style="medium">
        <color indexed="64"/>
      </left>
      <right style="medium">
        <color rgb="FF000000"/>
      </right>
      <top style="medium">
        <color indexed="64"/>
      </top>
      <bottom style="medium">
        <color rgb="FF000000"/>
      </bottom>
      <diagonal/>
    </border>
    <border>
      <left/>
      <right/>
      <top/>
      <bottom style="thick">
        <color rgb="FFFF0000"/>
      </bottom>
      <diagonal/>
    </border>
    <border>
      <left/>
      <right/>
      <top style="thick">
        <color rgb="FFFF0000"/>
      </top>
      <bottom/>
      <diagonal/>
    </border>
    <border>
      <left style="thick">
        <color rgb="FFFF0000"/>
      </left>
      <right style="thick">
        <color rgb="FFFF0000"/>
      </right>
      <top style="thick">
        <color rgb="FFFF0000"/>
      </top>
      <bottom/>
      <diagonal/>
    </border>
  </borders>
  <cellStyleXfs count="1">
    <xf numFmtId="0" fontId="0" fillId="0" borderId="0"/>
  </cellStyleXfs>
  <cellXfs count="232">
    <xf numFmtId="0" fontId="0" fillId="0" borderId="0" xfId="0"/>
    <xf numFmtId="0" fontId="13" fillId="2" borderId="19" xfId="0" applyFont="1" applyFill="1" applyBorder="1" applyAlignment="1">
      <alignment horizontal="center" wrapText="1"/>
    </xf>
    <xf numFmtId="0" fontId="13" fillId="2" borderId="20" xfId="0" applyFont="1" applyFill="1" applyBorder="1" applyAlignment="1">
      <alignment horizontal="center" wrapText="1"/>
    </xf>
    <xf numFmtId="3" fontId="13" fillId="2" borderId="20" xfId="0" applyNumberFormat="1" applyFont="1" applyFill="1" applyBorder="1" applyAlignment="1">
      <alignment horizontal="center"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center" wrapText="1"/>
    </xf>
    <xf numFmtId="0" fontId="0" fillId="0" borderId="0" xfId="0" applyBorder="1" applyAlignment="1">
      <alignment horizontal="center" vertical="center" wrapText="1"/>
    </xf>
    <xf numFmtId="0" fontId="13" fillId="0" borderId="2" xfId="0" applyFont="1" applyBorder="1" applyAlignment="1">
      <alignment horizontal="center" vertical="center" wrapText="1"/>
    </xf>
    <xf numFmtId="0" fontId="0" fillId="0" borderId="0" xfId="0"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2" xfId="0" applyFont="1" applyBorder="1" applyAlignment="1">
      <alignment horizontal="center" vertical="center"/>
    </xf>
    <xf numFmtId="0" fontId="13" fillId="2" borderId="21" xfId="0" applyFont="1" applyFill="1" applyBorder="1" applyAlignment="1">
      <alignment horizontal="center" vertical="top" wrapText="1"/>
    </xf>
    <xf numFmtId="0" fontId="14" fillId="2" borderId="20" xfId="0" applyFont="1" applyFill="1" applyBorder="1" applyAlignment="1">
      <alignment horizontal="center" wrapText="1"/>
    </xf>
    <xf numFmtId="0" fontId="15" fillId="2" borderId="19" xfId="0" applyFont="1" applyFill="1" applyBorder="1" applyAlignment="1">
      <alignment horizontal="center" wrapText="1"/>
    </xf>
    <xf numFmtId="0" fontId="16" fillId="2" borderId="20" xfId="0" applyNumberFormat="1" applyFont="1" applyFill="1" applyBorder="1" applyAlignment="1">
      <alignment horizontal="right" vertical="top" wrapText="1"/>
    </xf>
    <xf numFmtId="0" fontId="16" fillId="2" borderId="20" xfId="0" applyFont="1" applyFill="1" applyBorder="1" applyAlignment="1">
      <alignment horizontal="left" wrapText="1"/>
    </xf>
    <xf numFmtId="0" fontId="16" fillId="2" borderId="19" xfId="0" applyFont="1" applyFill="1" applyBorder="1" applyAlignment="1">
      <alignment horizontal="left" wrapText="1"/>
    </xf>
    <xf numFmtId="3" fontId="13" fillId="2" borderId="3" xfId="0" applyNumberFormat="1" applyFont="1" applyFill="1" applyBorder="1" applyAlignment="1">
      <alignment horizontal="center" wrapText="1"/>
    </xf>
    <xf numFmtId="3" fontId="13" fillId="2" borderId="4" xfId="0" applyNumberFormat="1" applyFont="1" applyFill="1" applyBorder="1" applyAlignment="1">
      <alignment horizontal="center" wrapText="1"/>
    </xf>
    <xf numFmtId="0" fontId="13" fillId="2" borderId="4" xfId="0" applyFont="1" applyFill="1" applyBorder="1" applyAlignment="1">
      <alignment horizontal="center"/>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3" fillId="2" borderId="3" xfId="0" applyFont="1" applyFill="1" applyBorder="1" applyAlignment="1">
      <alignment horizontal="center" wrapText="1"/>
    </xf>
    <xf numFmtId="3" fontId="13" fillId="2" borderId="0" xfId="0" applyNumberFormat="1" applyFont="1" applyFill="1" applyBorder="1" applyAlignment="1">
      <alignment horizontal="center" wrapText="1"/>
    </xf>
    <xf numFmtId="0" fontId="13" fillId="2" borderId="5" xfId="0" applyFont="1" applyFill="1" applyBorder="1" applyAlignment="1">
      <alignment horizontal="center" wrapText="1"/>
    </xf>
    <xf numFmtId="0" fontId="13" fillId="2" borderId="6" xfId="0" applyFont="1" applyFill="1" applyBorder="1" applyAlignment="1">
      <alignment horizontal="center" wrapText="1"/>
    </xf>
    <xf numFmtId="0" fontId="13" fillId="2" borderId="22" xfId="0" applyFont="1" applyFill="1" applyBorder="1" applyAlignment="1">
      <alignment horizontal="center" wrapText="1"/>
    </xf>
    <xf numFmtId="0" fontId="13" fillId="2" borderId="7" xfId="0" applyFont="1" applyFill="1" applyBorder="1" applyAlignment="1">
      <alignment horizontal="center" wrapText="1"/>
    </xf>
    <xf numFmtId="0" fontId="17" fillId="0" borderId="0" xfId="0" applyFont="1"/>
    <xf numFmtId="0" fontId="18" fillId="0" borderId="8" xfId="0" applyFont="1" applyBorder="1" applyAlignment="1">
      <alignment horizontal="center"/>
    </xf>
    <xf numFmtId="0" fontId="19" fillId="0" borderId="7" xfId="0" applyFont="1" applyBorder="1" applyAlignment="1">
      <alignment vertical="top" wrapText="1"/>
    </xf>
    <xf numFmtId="0" fontId="20" fillId="0" borderId="7" xfId="0" applyFont="1" applyBorder="1" applyAlignment="1">
      <alignment vertical="top" wrapText="1"/>
    </xf>
    <xf numFmtId="8" fontId="19" fillId="0" borderId="9" xfId="0" applyNumberFormat="1" applyFont="1" applyBorder="1" applyAlignment="1">
      <alignment horizontal="right" vertical="top" wrapText="1"/>
    </xf>
    <xf numFmtId="0" fontId="18" fillId="0" borderId="8" xfId="0" applyFont="1" applyBorder="1" applyAlignment="1">
      <alignment horizontal="center" wrapText="1"/>
    </xf>
    <xf numFmtId="0" fontId="18" fillId="0" borderId="8" xfId="0" applyFont="1" applyFill="1" applyBorder="1" applyAlignment="1">
      <alignment horizontal="center" wrapText="1"/>
    </xf>
    <xf numFmtId="0" fontId="13" fillId="0" borderId="10" xfId="0" applyFont="1" applyBorder="1" applyAlignment="1">
      <alignment horizontal="center" vertical="center" wrapText="1"/>
    </xf>
    <xf numFmtId="39" fontId="0" fillId="0" borderId="4" xfId="0" applyNumberFormat="1" applyBorder="1"/>
    <xf numFmtId="10" fontId="0" fillId="0" borderId="4" xfId="0" applyNumberFormat="1" applyBorder="1"/>
    <xf numFmtId="39" fontId="0" fillId="0" borderId="7" xfId="0" applyNumberFormat="1" applyBorder="1"/>
    <xf numFmtId="0" fontId="0" fillId="0" borderId="0" xfId="0" applyAlignment="1"/>
    <xf numFmtId="8" fontId="19" fillId="3" borderId="11" xfId="0" applyNumberFormat="1" applyFont="1" applyFill="1" applyBorder="1" applyAlignment="1">
      <alignment horizontal="right" vertical="top" wrapText="1"/>
    </xf>
    <xf numFmtId="40" fontId="19" fillId="3" borderId="0" xfId="0" applyNumberFormat="1" applyFont="1" applyFill="1" applyBorder="1" applyAlignment="1">
      <alignment horizontal="right" vertical="top" wrapText="1"/>
    </xf>
    <xf numFmtId="40" fontId="19" fillId="3" borderId="12" xfId="0" applyNumberFormat="1" applyFont="1" applyFill="1" applyBorder="1" applyAlignment="1">
      <alignment horizontal="right" vertical="top" wrapText="1"/>
    </xf>
    <xf numFmtId="0" fontId="18" fillId="4" borderId="8" xfId="0" applyFont="1" applyFill="1" applyBorder="1" applyAlignment="1">
      <alignment horizontal="center" wrapText="1"/>
    </xf>
    <xf numFmtId="8" fontId="19" fillId="4" borderId="9" xfId="0" applyNumberFormat="1" applyFont="1" applyFill="1" applyBorder="1" applyAlignment="1">
      <alignment horizontal="right" vertical="top" wrapText="1"/>
    </xf>
    <xf numFmtId="0" fontId="18" fillId="0" borderId="0" xfId="0" applyFont="1" applyFill="1" applyBorder="1" applyAlignment="1">
      <alignment horizontal="center" wrapText="1"/>
    </xf>
    <xf numFmtId="0" fontId="21" fillId="0" borderId="0" xfId="0" applyFont="1" applyAlignment="1">
      <alignment horizontal="left"/>
    </xf>
    <xf numFmtId="43" fontId="0" fillId="0" borderId="4" xfId="0" applyNumberFormat="1" applyBorder="1"/>
    <xf numFmtId="0" fontId="22" fillId="0" borderId="0" xfId="0" applyFont="1" applyAlignment="1">
      <alignment horizontal="left"/>
    </xf>
    <xf numFmtId="0" fontId="23" fillId="0" borderId="0" xfId="0" applyFont="1" applyAlignment="1">
      <alignment horizontal="left"/>
    </xf>
    <xf numFmtId="0" fontId="24" fillId="0" borderId="0" xfId="0" applyFont="1" applyAlignment="1">
      <alignment horizontal="left" indent="5"/>
    </xf>
    <xf numFmtId="0" fontId="25" fillId="0" borderId="0" xfId="0" applyFont="1" applyAlignment="1">
      <alignment horizontal="left"/>
    </xf>
    <xf numFmtId="0" fontId="13" fillId="0" borderId="0" xfId="0" applyFont="1"/>
    <xf numFmtId="39" fontId="0" fillId="5" borderId="4" xfId="0" applyNumberFormat="1" applyFill="1" applyBorder="1"/>
    <xf numFmtId="43" fontId="13" fillId="5" borderId="1" xfId="0" applyNumberFormat="1" applyFont="1" applyFill="1" applyBorder="1" applyAlignment="1">
      <alignment horizontal="center" vertical="center" wrapText="1"/>
    </xf>
    <xf numFmtId="0" fontId="13" fillId="0" borderId="4" xfId="0" applyFont="1" applyBorder="1"/>
    <xf numFmtId="0" fontId="13" fillId="2" borderId="7" xfId="0" applyFont="1" applyFill="1" applyBorder="1" applyAlignment="1">
      <alignment wrapText="1"/>
    </xf>
    <xf numFmtId="0" fontId="13" fillId="0" borderId="3" xfId="0" applyFont="1" applyBorder="1"/>
    <xf numFmtId="0" fontId="21" fillId="2" borderId="23" xfId="0" applyFont="1" applyFill="1" applyBorder="1" applyAlignment="1">
      <alignment horizontal="center" vertical="center" wrapText="1"/>
    </xf>
    <xf numFmtId="0" fontId="23" fillId="0" borderId="0" xfId="0" applyFont="1"/>
    <xf numFmtId="0" fontId="21" fillId="0" borderId="0" xfId="0" applyFont="1"/>
    <xf numFmtId="0" fontId="13" fillId="0" borderId="0" xfId="0" applyFont="1" applyAlignment="1">
      <alignment horizontal="left"/>
    </xf>
    <xf numFmtId="0" fontId="14" fillId="0" borderId="0" xfId="0" applyFont="1"/>
    <xf numFmtId="0" fontId="14" fillId="0" borderId="0" xfId="0" applyFont="1" applyAlignment="1"/>
    <xf numFmtId="0" fontId="14" fillId="0" borderId="0" xfId="0" applyFont="1" applyAlignment="1">
      <alignment wrapText="1"/>
    </xf>
    <xf numFmtId="0" fontId="20" fillId="0" borderId="0" xfId="0" applyFont="1" applyAlignment="1">
      <alignment horizontal="center"/>
    </xf>
    <xf numFmtId="0" fontId="13" fillId="0" borderId="0" xfId="0" applyFont="1" applyAlignment="1"/>
    <xf numFmtId="0" fontId="14" fillId="0" borderId="0" xfId="0" applyNumberFormat="1" applyFont="1" applyAlignment="1">
      <alignment horizontal="center"/>
    </xf>
    <xf numFmtId="0" fontId="19" fillId="0" borderId="0" xfId="0" applyFont="1" applyAlignment="1">
      <alignment horizontal="left"/>
    </xf>
    <xf numFmtId="0" fontId="20" fillId="0" borderId="0" xfId="0" applyFont="1" applyAlignment="1">
      <alignment horizontal="left"/>
    </xf>
    <xf numFmtId="0" fontId="0" fillId="0" borderId="0" xfId="0" applyAlignment="1">
      <alignment horizontal="left"/>
    </xf>
    <xf numFmtId="0" fontId="20" fillId="6" borderId="9" xfId="0" applyFont="1" applyFill="1" applyBorder="1" applyAlignment="1">
      <alignment vertical="top" wrapText="1"/>
    </xf>
    <xf numFmtId="0" fontId="18" fillId="6" borderId="8" xfId="0" applyFont="1" applyFill="1" applyBorder="1" applyAlignment="1">
      <alignment horizontal="center" wrapText="1"/>
    </xf>
    <xf numFmtId="0" fontId="14" fillId="2" borderId="2" xfId="0" applyFont="1" applyFill="1" applyBorder="1" applyAlignment="1">
      <alignment horizontal="center" wrapText="1"/>
    </xf>
    <xf numFmtId="0" fontId="26" fillId="0" borderId="0" xfId="0" applyFont="1"/>
    <xf numFmtId="0" fontId="26" fillId="0" borderId="0" xfId="0" applyFont="1" applyBorder="1"/>
    <xf numFmtId="0" fontId="13" fillId="2" borderId="24" xfId="0" applyFont="1" applyFill="1" applyBorder="1" applyAlignment="1">
      <alignment horizontal="center" wrapText="1"/>
    </xf>
    <xf numFmtId="0" fontId="14" fillId="2" borderId="24" xfId="0" applyFont="1" applyFill="1" applyBorder="1" applyAlignment="1">
      <alignment horizontal="center" wrapText="1"/>
    </xf>
    <xf numFmtId="0" fontId="14" fillId="2" borderId="2" xfId="0" applyFont="1" applyFill="1" applyBorder="1" applyAlignment="1">
      <alignment horizontal="center" vertical="top" wrapText="1"/>
    </xf>
    <xf numFmtId="0" fontId="14" fillId="0" borderId="13" xfId="0" applyFont="1" applyBorder="1" applyAlignment="1">
      <alignment horizontal="center" vertical="center" wrapText="1"/>
    </xf>
    <xf numFmtId="43" fontId="13" fillId="5" borderId="13" xfId="0" applyNumberFormat="1" applyFont="1" applyFill="1" applyBorder="1" applyAlignment="1">
      <alignment horizontal="center" vertical="center" wrapText="1"/>
    </xf>
    <xf numFmtId="8" fontId="0" fillId="0" borderId="4" xfId="0" applyNumberFormat="1" applyBorder="1"/>
    <xf numFmtId="3" fontId="14" fillId="2" borderId="29" xfId="0" applyNumberFormat="1" applyFont="1" applyFill="1" applyBorder="1" applyAlignment="1" applyProtection="1">
      <alignment horizontal="center" vertical="center" wrapText="1"/>
      <protection locked="0"/>
    </xf>
    <xf numFmtId="3" fontId="14" fillId="2" borderId="24" xfId="0" applyNumberFormat="1" applyFont="1" applyFill="1" applyBorder="1" applyAlignment="1" applyProtection="1">
      <alignment horizontal="center" vertical="center" wrapText="1"/>
      <protection locked="0"/>
    </xf>
    <xf numFmtId="0" fontId="20" fillId="7" borderId="7" xfId="0" applyFont="1" applyFill="1" applyBorder="1" applyAlignment="1">
      <alignment vertical="top" wrapText="1"/>
    </xf>
    <xf numFmtId="0" fontId="20" fillId="8" borderId="7" xfId="0" applyFont="1" applyFill="1" applyBorder="1" applyAlignment="1">
      <alignment vertical="top" wrapText="1"/>
    </xf>
    <xf numFmtId="0" fontId="18" fillId="8" borderId="8" xfId="0" applyFont="1" applyFill="1" applyBorder="1" applyAlignment="1">
      <alignment horizontal="center" wrapText="1"/>
    </xf>
    <xf numFmtId="0" fontId="18" fillId="7" borderId="8" xfId="0" applyFont="1" applyFill="1" applyBorder="1" applyAlignment="1">
      <alignment horizontal="center" wrapText="1"/>
    </xf>
    <xf numFmtId="14" fontId="0" fillId="0" borderId="0" xfId="0" applyNumberFormat="1"/>
    <xf numFmtId="14" fontId="0" fillId="0" borderId="0" xfId="0" applyNumberFormat="1" applyAlignment="1"/>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32" xfId="0" applyFont="1" applyFill="1" applyBorder="1" applyAlignment="1">
      <alignment horizontal="center" vertical="center" wrapText="1"/>
    </xf>
    <xf numFmtId="3" fontId="14" fillId="2" borderId="33" xfId="0" applyNumberFormat="1" applyFont="1" applyFill="1" applyBorder="1" applyAlignment="1">
      <alignment horizontal="center" vertical="center" wrapText="1"/>
    </xf>
    <xf numFmtId="3" fontId="14" fillId="2" borderId="34" xfId="0" applyNumberFormat="1" applyFont="1" applyFill="1" applyBorder="1" applyAlignment="1">
      <alignment horizontal="center" vertical="center" wrapText="1"/>
    </xf>
    <xf numFmtId="3" fontId="14" fillId="2" borderId="35" xfId="0" applyNumberFormat="1" applyFont="1" applyFill="1" applyBorder="1" applyAlignment="1">
      <alignment horizontal="center" vertical="center" wrapText="1"/>
    </xf>
    <xf numFmtId="3" fontId="14" fillId="2" borderId="30" xfId="0" applyNumberFormat="1" applyFont="1" applyFill="1" applyBorder="1" applyAlignment="1">
      <alignment horizontal="center" vertical="center" wrapText="1"/>
    </xf>
    <xf numFmtId="3" fontId="14" fillId="2" borderId="31" xfId="0" applyNumberFormat="1" applyFont="1" applyFill="1" applyBorder="1" applyAlignment="1">
      <alignment horizontal="center" vertical="center" wrapText="1"/>
    </xf>
    <xf numFmtId="3" fontId="14" fillId="2" borderId="32" xfId="0" applyNumberFormat="1" applyFont="1" applyFill="1" applyBorder="1" applyAlignment="1">
      <alignment horizontal="center" vertical="center" wrapText="1"/>
    </xf>
    <xf numFmtId="3" fontId="14" fillId="2" borderId="36" xfId="0" applyNumberFormat="1" applyFont="1" applyFill="1" applyBorder="1" applyAlignment="1">
      <alignment horizontal="center" vertical="center" wrapText="1"/>
    </xf>
    <xf numFmtId="3" fontId="14" fillId="2" borderId="37" xfId="0" applyNumberFormat="1" applyFont="1" applyFill="1" applyBorder="1" applyAlignment="1">
      <alignment horizontal="center" vertical="center" wrapText="1"/>
    </xf>
    <xf numFmtId="3" fontId="14" fillId="2" borderId="20" xfId="0" applyNumberFormat="1" applyFont="1" applyFill="1" applyBorder="1" applyAlignment="1">
      <alignment horizontal="center" vertical="center" wrapText="1"/>
    </xf>
    <xf numFmtId="3" fontId="14" fillId="2" borderId="38" xfId="0" applyNumberFormat="1" applyFont="1" applyFill="1" applyBorder="1" applyAlignment="1">
      <alignment horizontal="center" vertical="center" wrapText="1"/>
    </xf>
    <xf numFmtId="3" fontId="14" fillId="2" borderId="39" xfId="0" applyNumberFormat="1" applyFont="1" applyFill="1" applyBorder="1" applyAlignment="1">
      <alignment horizontal="center" vertical="center" wrapText="1"/>
    </xf>
    <xf numFmtId="3" fontId="14" fillId="2" borderId="40" xfId="0" applyNumberFormat="1" applyFont="1" applyFill="1" applyBorder="1" applyAlignment="1">
      <alignment horizontal="center" vertical="center" wrapText="1"/>
    </xf>
    <xf numFmtId="3" fontId="14" fillId="2" borderId="41"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wrapText="1"/>
    </xf>
    <xf numFmtId="3" fontId="13" fillId="2" borderId="24" xfId="0" applyNumberFormat="1" applyFont="1" applyFill="1" applyBorder="1" applyAlignment="1" applyProtection="1">
      <alignment horizontal="center" vertical="center" wrapText="1"/>
      <protection locked="0"/>
    </xf>
    <xf numFmtId="3" fontId="13" fillId="2" borderId="42" xfId="0" applyNumberFormat="1" applyFont="1" applyFill="1" applyBorder="1" applyAlignment="1" applyProtection="1">
      <alignment horizontal="center" vertical="center" wrapText="1"/>
      <protection locked="0"/>
    </xf>
    <xf numFmtId="0" fontId="28" fillId="2" borderId="3" xfId="0" applyFont="1" applyFill="1" applyBorder="1" applyAlignment="1">
      <alignment horizontal="center" vertical="top" wrapText="1"/>
    </xf>
    <xf numFmtId="0" fontId="14" fillId="0" borderId="0" xfId="0" applyFont="1" applyBorder="1" applyAlignment="1">
      <alignment horizontal="center" vertical="center"/>
    </xf>
    <xf numFmtId="0" fontId="29" fillId="0" borderId="0" xfId="0" applyFont="1"/>
    <xf numFmtId="0" fontId="0" fillId="0" borderId="0" xfId="0" applyFont="1"/>
    <xf numFmtId="0" fontId="30" fillId="0" borderId="0" xfId="0" applyFont="1" applyAlignment="1">
      <alignment horizontal="center"/>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40" fontId="19" fillId="4" borderId="0" xfId="0" applyNumberFormat="1" applyFont="1" applyFill="1" applyBorder="1" applyAlignment="1">
      <alignment horizontal="right" vertical="top" wrapText="1"/>
    </xf>
    <xf numFmtId="0" fontId="0" fillId="0" borderId="7" xfId="0" applyBorder="1"/>
    <xf numFmtId="0" fontId="13" fillId="2" borderId="4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42" xfId="0" applyBorder="1"/>
    <xf numFmtId="3" fontId="13" fillId="2" borderId="44" xfId="0" applyNumberFormat="1" applyFont="1" applyFill="1" applyBorder="1" applyAlignment="1" applyProtection="1">
      <alignment horizontal="center" vertical="center" wrapText="1"/>
      <protection locked="0"/>
    </xf>
    <xf numFmtId="0" fontId="27" fillId="2" borderId="45" xfId="0" applyFont="1" applyFill="1" applyBorder="1" applyAlignment="1">
      <alignment horizontal="center" vertical="center" wrapText="1"/>
    </xf>
    <xf numFmtId="0" fontId="15" fillId="2" borderId="46" xfId="0" applyFont="1" applyFill="1" applyBorder="1" applyAlignment="1">
      <alignment horizontal="center" wrapText="1"/>
    </xf>
    <xf numFmtId="0" fontId="13" fillId="2" borderId="46" xfId="0" applyFont="1" applyFill="1" applyBorder="1" applyAlignment="1">
      <alignment horizontal="center" wrapText="1"/>
    </xf>
    <xf numFmtId="3" fontId="14" fillId="2" borderId="45" xfId="0" applyNumberFormat="1"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8" xfId="0" applyFont="1" applyFill="1" applyBorder="1" applyAlignment="1">
      <alignment horizontal="center" wrapText="1"/>
    </xf>
    <xf numFmtId="0" fontId="13" fillId="0" borderId="0" xfId="0" applyFont="1" applyBorder="1" applyAlignment="1">
      <alignment horizontal="center" vertical="center" wrapText="1"/>
    </xf>
    <xf numFmtId="43" fontId="0" fillId="0" borderId="0" xfId="0" applyNumberFormat="1" applyBorder="1"/>
    <xf numFmtId="39" fontId="0" fillId="0" borderId="0" xfId="0" applyNumberFormat="1" applyBorder="1"/>
    <xf numFmtId="10" fontId="0" fillId="0" borderId="0" xfId="0" applyNumberFormat="1" applyBorder="1"/>
    <xf numFmtId="0" fontId="0" fillId="0" borderId="15" xfId="0" applyBorder="1"/>
    <xf numFmtId="0" fontId="13" fillId="2" borderId="30" xfId="0"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4" xfId="0" applyFont="1" applyFill="1" applyBorder="1" applyAlignment="1">
      <alignment vertical="top" wrapText="1"/>
    </xf>
    <xf numFmtId="0" fontId="14" fillId="2" borderId="7" xfId="0" applyFont="1" applyFill="1" applyBorder="1" applyAlignment="1">
      <alignment vertical="top" wrapText="1"/>
    </xf>
    <xf numFmtId="0" fontId="21"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3" fontId="14" fillId="2" borderId="48" xfId="0" applyNumberFormat="1" applyFont="1" applyFill="1" applyBorder="1" applyAlignment="1">
      <alignment horizontal="center" vertical="center" wrapText="1"/>
    </xf>
    <xf numFmtId="0" fontId="21" fillId="2" borderId="16" xfId="0" applyFont="1" applyFill="1" applyBorder="1" applyAlignment="1">
      <alignment horizontal="center" vertical="center" wrapText="1"/>
    </xf>
    <xf numFmtId="0" fontId="0" fillId="0" borderId="35" xfId="0" applyBorder="1"/>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17" xfId="0" applyBorder="1"/>
    <xf numFmtId="0" fontId="21" fillId="9" borderId="9" xfId="0" applyFont="1" applyFill="1" applyBorder="1" applyAlignment="1">
      <alignment horizontal="center" vertical="center" wrapText="1"/>
    </xf>
    <xf numFmtId="0" fontId="13" fillId="2" borderId="17" xfId="0" applyFont="1" applyFill="1" applyBorder="1" applyAlignment="1">
      <alignment horizontal="center" vertical="top" wrapText="1"/>
    </xf>
    <xf numFmtId="0" fontId="13" fillId="0" borderId="18"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Alignment="1">
      <alignment horizontal="left" vertical="center"/>
    </xf>
    <xf numFmtId="0" fontId="0" fillId="0" borderId="0" xfId="0" applyAlignment="1">
      <alignment wrapText="1"/>
    </xf>
    <xf numFmtId="0" fontId="0" fillId="0" borderId="0" xfId="0" applyAlignment="1">
      <alignment horizontal="left" vertical="center"/>
    </xf>
    <xf numFmtId="0" fontId="14" fillId="0" borderId="10" xfId="0" applyFont="1" applyBorder="1" applyAlignment="1">
      <alignment horizontal="center" vertical="center" wrapText="1"/>
    </xf>
    <xf numFmtId="1" fontId="0" fillId="0" borderId="0" xfId="0" applyNumberFormat="1"/>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2" fillId="0" borderId="0" xfId="0" applyFont="1"/>
    <xf numFmtId="0" fontId="2" fillId="0" borderId="18" xfId="0" applyFont="1" applyFill="1" applyBorder="1" applyAlignment="1">
      <alignment horizontal="left" vertical="center"/>
    </xf>
    <xf numFmtId="0" fontId="14" fillId="2" borderId="26" xfId="0" applyFont="1" applyFill="1" applyBorder="1" applyAlignment="1">
      <alignment horizontal="center" wrapText="1"/>
    </xf>
    <xf numFmtId="0" fontId="23" fillId="0" borderId="0" xfId="0" applyFont="1" applyAlignment="1"/>
    <xf numFmtId="0" fontId="32" fillId="0" borderId="0" xfId="0" applyFont="1"/>
    <xf numFmtId="0" fontId="21" fillId="0" borderId="0" xfId="0" applyNumberFormat="1" applyFont="1" applyAlignment="1">
      <alignment horizontal="center"/>
    </xf>
    <xf numFmtId="0" fontId="22" fillId="0" borderId="0" xfId="0" applyFont="1"/>
    <xf numFmtId="0" fontId="33" fillId="0" borderId="0" xfId="0" applyFont="1" applyAlignment="1">
      <alignment horizontal="left"/>
    </xf>
    <xf numFmtId="0" fontId="33" fillId="0" borderId="0" xfId="0" applyFont="1" applyAlignment="1" applyProtection="1">
      <alignment horizontal="left"/>
      <protection locked="0"/>
    </xf>
    <xf numFmtId="0" fontId="0" fillId="0" borderId="0" xfId="0" applyAlignment="1" applyProtection="1">
      <protection locked="0"/>
    </xf>
    <xf numFmtId="0" fontId="0" fillId="0" borderId="0" xfId="0" applyProtection="1">
      <protection locked="0"/>
    </xf>
    <xf numFmtId="0" fontId="28" fillId="2" borderId="5" xfId="0" applyFont="1" applyFill="1" applyBorder="1" applyAlignment="1">
      <alignment horizontal="center" vertical="top" wrapText="1"/>
    </xf>
    <xf numFmtId="0" fontId="13" fillId="0" borderId="5" xfId="0" applyFont="1" applyBorder="1"/>
    <xf numFmtId="3" fontId="13" fillId="2" borderId="6" xfId="0" applyNumberFormat="1" applyFont="1" applyFill="1" applyBorder="1" applyAlignment="1">
      <alignment horizontal="center" wrapText="1"/>
    </xf>
    <xf numFmtId="0" fontId="13" fillId="2" borderId="17" xfId="0" applyFont="1" applyFill="1" applyBorder="1" applyAlignment="1">
      <alignment horizontal="center" wrapText="1"/>
    </xf>
    <xf numFmtId="0" fontId="21" fillId="2" borderId="52"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13" fillId="0" borderId="0" xfId="0" applyFont="1" applyBorder="1"/>
    <xf numFmtId="0" fontId="21" fillId="2" borderId="0" xfId="0" applyFont="1" applyFill="1" applyBorder="1" applyAlignment="1">
      <alignment horizontal="center" vertical="center" wrapText="1"/>
    </xf>
    <xf numFmtId="0" fontId="0" fillId="2" borderId="0" xfId="0" applyFill="1" applyBorder="1" applyAlignment="1">
      <alignment wrapText="1"/>
    </xf>
    <xf numFmtId="0" fontId="13" fillId="5" borderId="49"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0" xfId="0" applyFont="1" applyFill="1" applyBorder="1" applyAlignment="1">
      <alignment horizontal="center" vertical="center" wrapText="1"/>
    </xf>
    <xf numFmtId="3" fontId="14" fillId="2" borderId="52" xfId="0" applyNumberFormat="1" applyFont="1" applyFill="1" applyBorder="1" applyAlignment="1">
      <alignment horizontal="center" vertical="center" wrapText="1"/>
    </xf>
    <xf numFmtId="3" fontId="14" fillId="2" borderId="0" xfId="0" applyNumberFormat="1" applyFont="1" applyFill="1" applyBorder="1" applyAlignment="1">
      <alignment horizontal="center" vertical="center" wrapText="1"/>
    </xf>
    <xf numFmtId="0" fontId="0" fillId="0" borderId="8" xfId="0" applyBorder="1"/>
    <xf numFmtId="3" fontId="14" fillId="2" borderId="54" xfId="0" applyNumberFormat="1"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3" fillId="2" borderId="6" xfId="0" applyFont="1" applyFill="1" applyBorder="1" applyAlignment="1">
      <alignment horizontal="center" wrapText="1"/>
    </xf>
    <xf numFmtId="0" fontId="3" fillId="0" borderId="0" xfId="0" applyFont="1" applyAlignment="1"/>
    <xf numFmtId="0" fontId="34" fillId="0" borderId="0" xfId="0" applyFont="1" applyAlignment="1">
      <alignment horizontal="left"/>
    </xf>
    <xf numFmtId="0" fontId="0" fillId="10" borderId="0" xfId="0" applyFill="1"/>
    <xf numFmtId="43" fontId="14" fillId="5" borderId="1" xfId="0" applyNumberFormat="1" applyFont="1" applyFill="1" applyBorder="1" applyAlignment="1">
      <alignment horizontal="center" vertical="center" wrapText="1"/>
    </xf>
    <xf numFmtId="7" fontId="14" fillId="5" borderId="1" xfId="0" applyNumberFormat="1" applyFont="1" applyFill="1" applyBorder="1" applyAlignment="1">
      <alignment horizontal="center" vertical="center" wrapText="1"/>
    </xf>
    <xf numFmtId="43" fontId="14" fillId="5" borderId="25" xfId="0" applyNumberFormat="1" applyFont="1" applyFill="1" applyBorder="1" applyAlignment="1">
      <alignment horizontal="center" vertical="center" wrapText="1"/>
    </xf>
    <xf numFmtId="43" fontId="14" fillId="5" borderId="26" xfId="0" applyNumberFormat="1" applyFont="1" applyFill="1" applyBorder="1" applyAlignment="1">
      <alignment horizontal="center" vertical="center" wrapText="1"/>
    </xf>
    <xf numFmtId="43" fontId="14" fillId="5" borderId="13" xfId="0" applyNumberFormat="1" applyFont="1" applyFill="1" applyBorder="1" applyAlignment="1">
      <alignment horizontal="center" vertical="center" wrapText="1"/>
    </xf>
    <xf numFmtId="43" fontId="14" fillId="5" borderId="27" xfId="0" applyNumberFormat="1" applyFont="1" applyFill="1" applyBorder="1" applyAlignment="1">
      <alignment horizontal="center" vertical="center" wrapText="1"/>
    </xf>
    <xf numFmtId="43" fontId="14" fillId="5" borderId="28" xfId="0" applyNumberFormat="1" applyFont="1" applyFill="1" applyBorder="1" applyAlignment="1">
      <alignment horizontal="center" vertical="center" wrapText="1"/>
    </xf>
    <xf numFmtId="43" fontId="14" fillId="5" borderId="47" xfId="0" applyNumberFormat="1" applyFont="1" applyFill="1" applyBorder="1" applyAlignment="1">
      <alignment horizontal="center" vertical="center" wrapText="1"/>
    </xf>
    <xf numFmtId="43" fontId="14" fillId="5" borderId="14" xfId="0" applyNumberFormat="1" applyFont="1" applyFill="1" applyBorder="1" applyAlignment="1">
      <alignment horizontal="center" vertical="center" wrapText="1"/>
    </xf>
    <xf numFmtId="0" fontId="18" fillId="11" borderId="8" xfId="0" applyFont="1" applyFill="1" applyBorder="1" applyAlignment="1">
      <alignment horizontal="center" wrapText="1"/>
    </xf>
    <xf numFmtId="0" fontId="35" fillId="0" borderId="0" xfId="0" applyFont="1" applyAlignment="1">
      <alignment wrapText="1"/>
    </xf>
    <xf numFmtId="0" fontId="20" fillId="0" borderId="0" xfId="0" applyFont="1" applyAlignment="1">
      <alignment horizontal="center"/>
    </xf>
    <xf numFmtId="0" fontId="20" fillId="0" borderId="7" xfId="0" applyFont="1" applyBorder="1" applyAlignment="1">
      <alignment vertical="top"/>
    </xf>
    <xf numFmtId="8" fontId="19" fillId="11" borderId="9" xfId="0" applyNumberFormat="1" applyFont="1" applyFill="1" applyBorder="1" applyAlignment="1">
      <alignment horizontal="right" vertical="top" wrapText="1"/>
    </xf>
    <xf numFmtId="0" fontId="30" fillId="0" borderId="56" xfId="0" applyFont="1" applyBorder="1" applyAlignment="1">
      <alignment horizontal="center"/>
    </xf>
    <xf numFmtId="0" fontId="14" fillId="0" borderId="58" xfId="0" applyFont="1" applyBorder="1" applyAlignment="1">
      <alignment horizontal="center" vertical="center"/>
    </xf>
    <xf numFmtId="0" fontId="0" fillId="0" borderId="57" xfId="0" applyBorder="1"/>
    <xf numFmtId="8" fontId="19" fillId="0" borderId="9" xfId="0" applyNumberFormat="1" applyFont="1" applyBorder="1" applyAlignment="1">
      <alignment horizontal="right" vertical="top"/>
    </xf>
    <xf numFmtId="10" fontId="0" fillId="0" borderId="0" xfId="0" applyNumberFormat="1"/>
    <xf numFmtId="0" fontId="31" fillId="0" borderId="0" xfId="0" applyFont="1" applyAlignment="1">
      <alignment horizontal="center"/>
    </xf>
    <xf numFmtId="0" fontId="2" fillId="2" borderId="6" xfId="0" applyFont="1" applyFill="1" applyBorder="1" applyAlignment="1">
      <alignment horizontal="center" wrapText="1"/>
    </xf>
    <xf numFmtId="8" fontId="19" fillId="0" borderId="9" xfId="0" applyNumberFormat="1" applyFont="1" applyFill="1" applyBorder="1" applyAlignment="1">
      <alignment horizontal="right" vertical="top"/>
    </xf>
    <xf numFmtId="8" fontId="19" fillId="0" borderId="10" xfId="0" applyNumberFormat="1" applyFont="1" applyFill="1" applyBorder="1" applyAlignment="1">
      <alignment horizontal="right" vertical="top" wrapText="1"/>
    </xf>
    <xf numFmtId="8" fontId="19" fillId="11" borderId="7" xfId="0" applyNumberFormat="1" applyFont="1" applyFill="1" applyBorder="1" applyAlignment="1">
      <alignment horizontal="right" vertical="top" wrapText="1"/>
    </xf>
    <xf numFmtId="8" fontId="19" fillId="0" borderId="7" xfId="0" applyNumberFormat="1" applyFont="1" applyBorder="1" applyAlignment="1">
      <alignment horizontal="right" vertical="top" wrapText="1"/>
    </xf>
    <xf numFmtId="8" fontId="19" fillId="4" borderId="7" xfId="0" applyNumberFormat="1" applyFont="1" applyFill="1" applyBorder="1" applyAlignment="1">
      <alignment horizontal="right" vertical="top" wrapText="1"/>
    </xf>
    <xf numFmtId="8" fontId="19" fillId="0" borderId="9" xfId="0" applyNumberFormat="1" applyFont="1" applyFill="1" applyBorder="1" applyAlignment="1">
      <alignment horizontal="right" vertical="top" wrapText="1"/>
    </xf>
    <xf numFmtId="8" fontId="20" fillId="0" borderId="9" xfId="0" applyNumberFormat="1" applyFont="1" applyBorder="1" applyAlignment="1">
      <alignment horizontal="left" vertical="center" wrapText="1"/>
    </xf>
    <xf numFmtId="8" fontId="20" fillId="0" borderId="11" xfId="0" applyNumberFormat="1" applyFont="1" applyFill="1" applyBorder="1" applyAlignment="1">
      <alignment horizontal="left" vertical="center" wrapText="1"/>
    </xf>
    <xf numFmtId="8" fontId="20" fillId="0" borderId="9" xfId="0" applyNumberFormat="1" applyFont="1" applyFill="1" applyBorder="1" applyAlignment="1">
      <alignment horizontal="left" vertical="center" wrapText="1"/>
    </xf>
    <xf numFmtId="10" fontId="12" fillId="0" borderId="0" xfId="0" quotePrefix="1" applyNumberFormat="1" applyFont="1" applyAlignment="1">
      <alignment horizontal="right"/>
    </xf>
    <xf numFmtId="0" fontId="12" fillId="12" borderId="0" xfId="0" applyFont="1" applyFill="1"/>
    <xf numFmtId="0" fontId="0" fillId="12" borderId="0" xfId="0" applyFill="1"/>
    <xf numFmtId="16" fontId="0" fillId="0" borderId="0" xfId="0" applyNumberFormat="1"/>
    <xf numFmtId="0" fontId="30" fillId="0" borderId="0" xfId="0" applyFont="1" applyAlignment="1">
      <alignment horizontal="center"/>
    </xf>
    <xf numFmtId="0" fontId="20" fillId="0" borderId="0" xfId="0" applyFont="1" applyAlignment="1">
      <alignment horizontal="center"/>
    </xf>
    <xf numFmtId="0" fontId="13" fillId="0" borderId="0" xfId="0" applyFont="1" applyBorder="1" applyAlignment="1">
      <alignment horizontal="left" vertical="top" wrapText="1"/>
    </xf>
    <xf numFmtId="0" fontId="31"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dimension ref="A1:L82"/>
  <sheetViews>
    <sheetView tabSelected="1" zoomScaleNormal="90" workbookViewId="0"/>
  </sheetViews>
  <sheetFormatPr defaultRowHeight="15"/>
  <cols>
    <col min="1" max="1" width="6" customWidth="1"/>
    <col min="2" max="2" width="18.85546875" customWidth="1"/>
    <col min="3" max="3" width="8.85546875" customWidth="1"/>
    <col min="4" max="4" width="14.28515625" customWidth="1"/>
    <col min="5" max="5" width="21" customWidth="1"/>
    <col min="6" max="6" width="16.85546875" customWidth="1"/>
    <col min="7" max="7" width="17.5703125" customWidth="1"/>
    <col min="8" max="8" width="14.28515625" customWidth="1"/>
    <col min="9" max="9" width="12.140625" customWidth="1"/>
    <col min="10" max="10" width="20.85546875" customWidth="1"/>
    <col min="11" max="11" width="17.5703125" customWidth="1"/>
    <col min="12" max="12" width="17.7109375" customWidth="1"/>
  </cols>
  <sheetData>
    <row r="1" spans="1:12">
      <c r="A1" s="225" t="s">
        <v>241</v>
      </c>
      <c r="B1" s="225"/>
      <c r="C1" s="226"/>
      <c r="D1" s="226"/>
      <c r="E1" s="226"/>
      <c r="F1" s="226"/>
      <c r="G1" s="226"/>
      <c r="H1" s="226"/>
      <c r="I1" s="226"/>
      <c r="J1" s="226"/>
      <c r="K1" s="226"/>
    </row>
    <row r="2" spans="1:12">
      <c r="A2" s="225"/>
      <c r="B2" s="225" t="s">
        <v>242</v>
      </c>
      <c r="C2" s="226"/>
      <c r="D2" s="226"/>
      <c r="E2" s="226"/>
      <c r="F2" s="226"/>
      <c r="G2" s="226"/>
      <c r="H2" s="226"/>
      <c r="I2" s="226"/>
      <c r="J2" s="226"/>
      <c r="K2" s="226"/>
    </row>
    <row r="3" spans="1:12">
      <c r="A3" s="225"/>
      <c r="B3" s="225" t="s">
        <v>240</v>
      </c>
      <c r="C3" s="226"/>
      <c r="D3" s="226"/>
      <c r="E3" s="226"/>
      <c r="F3" s="226"/>
      <c r="G3" s="226"/>
      <c r="H3" s="226"/>
      <c r="I3" s="226"/>
      <c r="J3" s="226"/>
      <c r="K3" s="226"/>
    </row>
    <row r="6" spans="1:12" ht="19.5" customHeight="1">
      <c r="A6" s="228" t="s">
        <v>196</v>
      </c>
      <c r="B6" s="228"/>
      <c r="C6" s="228"/>
      <c r="D6" s="228"/>
      <c r="E6" s="228"/>
      <c r="F6" s="228"/>
      <c r="G6" s="228"/>
      <c r="H6" s="228"/>
      <c r="I6" s="228"/>
      <c r="J6" s="228"/>
      <c r="K6" s="228"/>
      <c r="L6" s="228"/>
    </row>
    <row r="7" spans="1:12" ht="19.5" customHeight="1" thickBot="1">
      <c r="A7" s="118"/>
      <c r="B7" s="118"/>
      <c r="C7" s="118"/>
      <c r="E7" s="170" t="s">
        <v>197</v>
      </c>
      <c r="F7" s="118"/>
      <c r="G7" s="118"/>
      <c r="H7" s="169"/>
      <c r="I7" s="208"/>
      <c r="J7" s="118"/>
      <c r="K7" s="118"/>
      <c r="L7" s="118"/>
    </row>
    <row r="8" spans="1:12" ht="18" thickTop="1" thickBot="1">
      <c r="A8" s="47" t="s">
        <v>236</v>
      </c>
      <c r="C8" s="75"/>
      <c r="D8" s="75"/>
      <c r="E8" s="76"/>
      <c r="I8" s="209">
        <v>5.33</v>
      </c>
      <c r="J8" s="171"/>
      <c r="K8" s="171" t="s">
        <v>43</v>
      </c>
      <c r="L8" s="172"/>
    </row>
    <row r="9" spans="1:12" ht="15.75" customHeight="1" thickTop="1">
      <c r="A9" s="47" t="s">
        <v>185</v>
      </c>
      <c r="C9" s="75"/>
      <c r="D9" s="75"/>
      <c r="E9" s="76"/>
      <c r="G9" s="115"/>
      <c r="I9" s="210"/>
    </row>
    <row r="10" spans="1:12" ht="15.75" customHeight="1" thickBot="1">
      <c r="A10" s="192" t="s">
        <v>183</v>
      </c>
      <c r="C10" s="75"/>
      <c r="D10" s="75"/>
      <c r="E10" s="76"/>
      <c r="G10" s="115"/>
    </row>
    <row r="11" spans="1:12" ht="15.75" customHeight="1" thickBot="1">
      <c r="A11" s="138"/>
      <c r="B11" s="12"/>
      <c r="C11" s="59" t="s">
        <v>28</v>
      </c>
      <c r="D11" s="151"/>
      <c r="E11" s="59" t="s">
        <v>29</v>
      </c>
      <c r="F11" s="189" t="s">
        <v>112</v>
      </c>
      <c r="G11" s="177" t="s">
        <v>30</v>
      </c>
      <c r="H11" s="146" t="s">
        <v>31</v>
      </c>
      <c r="I11" s="178" t="s">
        <v>32</v>
      </c>
      <c r="J11" s="177" t="s">
        <v>113</v>
      </c>
      <c r="K11" s="173" t="s">
        <v>109</v>
      </c>
      <c r="L11" s="114" t="s">
        <v>109</v>
      </c>
    </row>
    <row r="12" spans="1:12" ht="15.75" customHeight="1">
      <c r="A12" s="139"/>
      <c r="B12" s="15" t="s">
        <v>121</v>
      </c>
      <c r="C12" s="22" t="s">
        <v>123</v>
      </c>
      <c r="D12" s="77" t="s">
        <v>70</v>
      </c>
      <c r="E12" s="180"/>
      <c r="F12" s="190" t="s">
        <v>127</v>
      </c>
      <c r="G12" s="142"/>
      <c r="H12" s="21" t="s">
        <v>124</v>
      </c>
      <c r="I12" s="142"/>
      <c r="J12" s="148" t="s">
        <v>128</v>
      </c>
      <c r="K12" s="25" t="s">
        <v>64</v>
      </c>
      <c r="L12" s="23" t="s">
        <v>64</v>
      </c>
    </row>
    <row r="13" spans="1:12" ht="15.75" customHeight="1">
      <c r="A13" s="140"/>
      <c r="B13" s="15" t="s">
        <v>120</v>
      </c>
      <c r="C13" s="22" t="s">
        <v>122</v>
      </c>
      <c r="D13" s="77" t="s">
        <v>156</v>
      </c>
      <c r="E13" s="22" t="s">
        <v>35</v>
      </c>
      <c r="F13" s="190" t="s">
        <v>126</v>
      </c>
      <c r="G13" s="21" t="s">
        <v>71</v>
      </c>
      <c r="H13" s="21" t="s">
        <v>125</v>
      </c>
      <c r="I13" s="21" t="s">
        <v>73</v>
      </c>
      <c r="J13" s="149" t="s">
        <v>129</v>
      </c>
      <c r="K13" s="26" t="s">
        <v>65</v>
      </c>
      <c r="L13" s="21" t="s">
        <v>65</v>
      </c>
    </row>
    <row r="14" spans="1:12" ht="15.75" customHeight="1">
      <c r="A14" s="140"/>
      <c r="B14" s="16" t="s">
        <v>33</v>
      </c>
      <c r="C14" s="22" t="s">
        <v>156</v>
      </c>
      <c r="D14" s="78" t="s">
        <v>138</v>
      </c>
      <c r="E14" s="22" t="s">
        <v>158</v>
      </c>
      <c r="F14" s="190" t="s">
        <v>63</v>
      </c>
      <c r="G14" s="143" t="s">
        <v>72</v>
      </c>
      <c r="H14" s="21" t="s">
        <v>107</v>
      </c>
      <c r="I14" s="143" t="s">
        <v>74</v>
      </c>
      <c r="J14" s="214" t="s">
        <v>191</v>
      </c>
      <c r="K14" s="26" t="s">
        <v>37</v>
      </c>
      <c r="L14" s="21" t="s">
        <v>38</v>
      </c>
    </row>
    <row r="15" spans="1:12" ht="15.75" customHeight="1" thickBot="1">
      <c r="A15" s="141"/>
      <c r="B15" s="17" t="s">
        <v>34</v>
      </c>
      <c r="C15" s="147"/>
      <c r="D15" s="125"/>
      <c r="E15" s="181"/>
      <c r="F15" s="149" t="s">
        <v>36</v>
      </c>
      <c r="G15" s="144"/>
      <c r="H15" s="28" t="s">
        <v>108</v>
      </c>
      <c r="I15" s="144"/>
      <c r="J15" s="152" t="s">
        <v>38</v>
      </c>
      <c r="K15" s="150"/>
      <c r="L15" s="122"/>
    </row>
    <row r="16" spans="1:12" ht="16.5" customHeight="1">
      <c r="A16" s="95" t="s">
        <v>39</v>
      </c>
      <c r="B16" s="13" t="s">
        <v>0</v>
      </c>
      <c r="C16" s="108">
        <v>33600</v>
      </c>
      <c r="D16" s="83">
        <f>IF('2019 FULL TIME Comp Chart'!I8&lt;5,33600*(1+0.025)^'2019 FULL TIME Comp Chart'!I8,0)</f>
        <v>0</v>
      </c>
      <c r="E16" s="182" t="s">
        <v>2</v>
      </c>
      <c r="F16" s="18">
        <v>2570</v>
      </c>
      <c r="G16" s="18">
        <v>6510</v>
      </c>
      <c r="H16" s="110">
        <v>4500</v>
      </c>
      <c r="I16" s="145">
        <v>1008</v>
      </c>
      <c r="J16" s="92" t="s">
        <v>238</v>
      </c>
      <c r="K16" s="24">
        <v>61016</v>
      </c>
      <c r="L16" s="19">
        <v>86111</v>
      </c>
    </row>
    <row r="17" spans="1:12" ht="16.5" customHeight="1" thickBot="1">
      <c r="A17" s="96"/>
      <c r="B17" s="1" t="s">
        <v>1</v>
      </c>
      <c r="C17" s="109"/>
      <c r="D17" s="113"/>
      <c r="E17" s="183"/>
      <c r="F17" s="28" t="s">
        <v>3</v>
      </c>
      <c r="G17" s="28" t="s">
        <v>4</v>
      </c>
      <c r="H17" s="111"/>
      <c r="I17" s="106"/>
      <c r="J17" s="93"/>
      <c r="K17" s="27" t="s">
        <v>5</v>
      </c>
      <c r="L17" s="21" t="s">
        <v>5</v>
      </c>
    </row>
    <row r="18" spans="1:12" ht="16.5" customHeight="1">
      <c r="A18" s="94" t="s">
        <v>40</v>
      </c>
      <c r="B18" s="13" t="s">
        <v>6</v>
      </c>
      <c r="C18" s="97">
        <v>36300</v>
      </c>
      <c r="D18" s="83">
        <f>IF('2019 FULL TIME Comp Chart'!I8&lt;10.01,36300*(1+0.025)^'2019 FULL TIME Comp Chart'!I8,(46467*(1+0.02)^('2019 FULL TIME Comp Chart'!I8-10)))</f>
        <v>41406.147758028652</v>
      </c>
      <c r="E18" s="182" t="s">
        <v>2</v>
      </c>
      <c r="F18" s="18">
        <v>2777</v>
      </c>
      <c r="G18" s="3">
        <v>7034</v>
      </c>
      <c r="H18" s="107">
        <v>4500</v>
      </c>
      <c r="I18" s="100">
        <v>1008</v>
      </c>
      <c r="J18" s="92" t="s">
        <v>238</v>
      </c>
      <c r="K18" s="24">
        <v>64447</v>
      </c>
      <c r="L18" s="18">
        <v>89542</v>
      </c>
    </row>
    <row r="19" spans="1:12" ht="16.5" customHeight="1" thickBot="1">
      <c r="A19" s="96"/>
      <c r="B19" s="1" t="s">
        <v>7</v>
      </c>
      <c r="C19" s="99"/>
      <c r="D19" s="113"/>
      <c r="E19" s="184"/>
      <c r="F19" s="28" t="s">
        <v>3</v>
      </c>
      <c r="G19" s="2" t="s">
        <v>4</v>
      </c>
      <c r="H19" s="102"/>
      <c r="I19" s="102"/>
      <c r="J19" s="93"/>
      <c r="K19" s="22" t="s">
        <v>5</v>
      </c>
      <c r="L19" s="28" t="s">
        <v>5</v>
      </c>
    </row>
    <row r="20" spans="1:12" ht="16.5" customHeight="1">
      <c r="A20" s="94" t="s">
        <v>41</v>
      </c>
      <c r="B20" s="13" t="s">
        <v>8</v>
      </c>
      <c r="C20" s="97"/>
      <c r="D20" s="83"/>
      <c r="E20" s="185"/>
      <c r="F20" s="19">
        <v>4368</v>
      </c>
      <c r="G20" s="18">
        <v>11178</v>
      </c>
      <c r="H20" s="104"/>
      <c r="I20" s="100"/>
      <c r="J20" s="123"/>
      <c r="K20" s="174"/>
      <c r="L20" s="58"/>
    </row>
    <row r="21" spans="1:12" ht="16.5" customHeight="1">
      <c r="A21" s="95"/>
      <c r="B21" s="13" t="s">
        <v>9</v>
      </c>
      <c r="C21" s="98">
        <v>36300</v>
      </c>
      <c r="D21" s="84">
        <f>IF('2019 FULL TIME Comp Chart'!I8&lt;10.01,36300*(1+0.025)^'2019 FULL TIME Comp Chart'!I8,(46467*(1+0.02)^('2019 FULL TIME Comp Chart'!I8-10)))</f>
        <v>41406.147758028652</v>
      </c>
      <c r="E21" s="186">
        <v>2300</v>
      </c>
      <c r="F21" s="20" t="s">
        <v>157</v>
      </c>
      <c r="G21" s="20" t="s">
        <v>105</v>
      </c>
      <c r="H21" s="105">
        <v>4500</v>
      </c>
      <c r="I21" s="101">
        <v>1008</v>
      </c>
      <c r="J21" s="92" t="s">
        <v>238</v>
      </c>
      <c r="K21" s="175">
        <v>72482</v>
      </c>
      <c r="L21" s="19">
        <v>97577</v>
      </c>
    </row>
    <row r="22" spans="1:12" ht="16.5" customHeight="1">
      <c r="A22" s="95"/>
      <c r="B22" s="13" t="s">
        <v>10</v>
      </c>
      <c r="D22" s="112"/>
      <c r="E22" s="186" t="s">
        <v>110</v>
      </c>
      <c r="F22" s="20" t="s">
        <v>86</v>
      </c>
      <c r="G22" s="21" t="s">
        <v>106</v>
      </c>
      <c r="H22" s="8"/>
      <c r="I22" s="101"/>
      <c r="J22" s="124"/>
      <c r="K22" s="26" t="s">
        <v>12</v>
      </c>
      <c r="L22" s="21" t="s">
        <v>12</v>
      </c>
    </row>
    <row r="23" spans="1:12" ht="16.5" customHeight="1" thickBot="1">
      <c r="A23" s="95"/>
      <c r="B23" s="14" t="s">
        <v>11</v>
      </c>
      <c r="C23" s="98"/>
      <c r="D23" s="125"/>
      <c r="E23" s="187"/>
      <c r="F23" s="28" t="s">
        <v>15</v>
      </c>
      <c r="G23" s="122"/>
      <c r="H23" s="105"/>
      <c r="I23" s="101"/>
      <c r="J23" s="124"/>
      <c r="K23" s="176"/>
      <c r="L23" s="57"/>
    </row>
    <row r="24" spans="1:12" ht="16.5" customHeight="1">
      <c r="A24" s="94" t="s">
        <v>42</v>
      </c>
      <c r="B24" s="13" t="s">
        <v>8</v>
      </c>
      <c r="C24" s="97"/>
      <c r="D24" s="83"/>
      <c r="E24" s="186"/>
      <c r="F24" s="56"/>
      <c r="G24" s="179"/>
      <c r="H24" s="100"/>
      <c r="I24" s="100"/>
      <c r="J24" s="91"/>
      <c r="K24" s="179"/>
      <c r="L24" s="56"/>
    </row>
    <row r="25" spans="1:12" ht="16.5" customHeight="1">
      <c r="A25" s="95"/>
      <c r="B25" s="13" t="s">
        <v>9</v>
      </c>
      <c r="C25" s="98">
        <v>36300</v>
      </c>
      <c r="D25" s="84">
        <f>IF('2019 FULL TIME Comp Chart'!I8&lt;10.01,36300*(1+0.025)^'2019 FULL TIME Comp Chart'!I8,(46467*(1+0.02)^('2019 FULL TIME Comp Chart'!I8-10)))</f>
        <v>41406.147758028652</v>
      </c>
      <c r="E25" s="186">
        <v>16000</v>
      </c>
      <c r="F25" s="19">
        <v>4001</v>
      </c>
      <c r="G25" s="3">
        <v>10134</v>
      </c>
      <c r="H25" s="101">
        <v>4500</v>
      </c>
      <c r="I25" s="101">
        <v>1008</v>
      </c>
      <c r="J25" s="92" t="s">
        <v>238</v>
      </c>
      <c r="K25" s="24">
        <v>84771</v>
      </c>
      <c r="L25" s="19">
        <v>109866</v>
      </c>
    </row>
    <row r="26" spans="1:12" ht="16.5" customHeight="1">
      <c r="A26" s="95"/>
      <c r="B26" s="13" t="s">
        <v>10</v>
      </c>
      <c r="C26" s="98"/>
      <c r="D26" s="112"/>
      <c r="E26" s="186"/>
      <c r="F26" s="21" t="s">
        <v>13</v>
      </c>
      <c r="G26" s="2" t="s">
        <v>14</v>
      </c>
      <c r="H26" s="101"/>
      <c r="I26" s="101"/>
      <c r="J26" s="92"/>
      <c r="K26" s="22" t="s">
        <v>12</v>
      </c>
      <c r="L26" s="21" t="s">
        <v>12</v>
      </c>
    </row>
    <row r="27" spans="1:12" ht="16.5" customHeight="1" thickBot="1">
      <c r="A27" s="127"/>
      <c r="B27" s="128" t="s">
        <v>16</v>
      </c>
      <c r="C27" s="103"/>
      <c r="D27" s="126"/>
      <c r="E27" s="188"/>
      <c r="F27" s="28"/>
      <c r="G27" s="129"/>
      <c r="H27" s="130"/>
      <c r="I27" s="130"/>
      <c r="J27" s="131"/>
      <c r="K27" s="132"/>
      <c r="L27" s="28"/>
    </row>
    <row r="28" spans="1:12" ht="14.25" customHeight="1">
      <c r="A28" s="165" t="s">
        <v>237</v>
      </c>
    </row>
    <row r="29" spans="1:12" s="117" customFormat="1" ht="14.25" customHeight="1">
      <c r="A29" s="60" t="s">
        <v>142</v>
      </c>
    </row>
    <row r="30" spans="1:12" ht="14.25" customHeight="1">
      <c r="A30" s="166"/>
    </row>
    <row r="31" spans="1:12" s="116" customFormat="1" ht="14.25" customHeight="1">
      <c r="A31" s="191" t="s">
        <v>199</v>
      </c>
    </row>
    <row r="32" spans="1:12" ht="15.75">
      <c r="A32" s="166"/>
    </row>
    <row r="33" spans="1:11" s="53" customFormat="1" ht="16.5">
      <c r="A33" s="47" t="s">
        <v>150</v>
      </c>
      <c r="B33" s="60"/>
      <c r="H33" s="67" t="s">
        <v>43</v>
      </c>
      <c r="I33" s="67"/>
      <c r="J33" s="67"/>
      <c r="K33" s="67"/>
    </row>
    <row r="34" spans="1:11" s="53" customFormat="1" ht="15.75" customHeight="1">
      <c r="A34" s="167">
        <v>1</v>
      </c>
      <c r="B34" s="60" t="s">
        <v>151</v>
      </c>
    </row>
    <row r="35" spans="1:11" s="53" customFormat="1" ht="15" customHeight="1">
      <c r="A35" s="167">
        <v>2</v>
      </c>
      <c r="B35" s="165" t="s">
        <v>152</v>
      </c>
      <c r="C35" s="67"/>
      <c r="D35" s="67"/>
      <c r="E35" s="67"/>
      <c r="F35" s="67"/>
      <c r="G35" s="67"/>
    </row>
    <row r="36" spans="1:11" s="53" customFormat="1" ht="15" customHeight="1">
      <c r="A36" s="167">
        <v>3</v>
      </c>
      <c r="B36" s="60" t="s">
        <v>170</v>
      </c>
    </row>
    <row r="37" spans="1:11" s="53" customFormat="1" ht="14.25" customHeight="1">
      <c r="A37" s="167">
        <v>4</v>
      </c>
      <c r="B37" s="60" t="s">
        <v>97</v>
      </c>
      <c r="C37" s="67"/>
      <c r="D37" s="67"/>
      <c r="E37" s="67"/>
      <c r="F37" s="67"/>
      <c r="G37" s="67"/>
      <c r="H37" s="67"/>
      <c r="I37" s="67"/>
      <c r="J37" s="67"/>
    </row>
    <row r="38" spans="1:11" s="53" customFormat="1" ht="15" customHeight="1">
      <c r="A38" s="167">
        <v>5</v>
      </c>
      <c r="B38" s="60" t="s">
        <v>184</v>
      </c>
      <c r="K38" s="67" t="s">
        <v>43</v>
      </c>
    </row>
    <row r="39" spans="1:11" s="53" customFormat="1" ht="15" customHeight="1">
      <c r="A39" s="167">
        <v>6</v>
      </c>
      <c r="B39" s="60" t="s">
        <v>198</v>
      </c>
    </row>
    <row r="40" spans="1:11" s="53" customFormat="1" ht="15" customHeight="1">
      <c r="A40" s="167">
        <v>7</v>
      </c>
      <c r="B40" s="168" t="s">
        <v>155</v>
      </c>
    </row>
    <row r="41" spans="1:11" s="53" customFormat="1" ht="15" customHeight="1">
      <c r="A41" s="167">
        <v>8</v>
      </c>
      <c r="B41" s="60" t="s">
        <v>159</v>
      </c>
    </row>
    <row r="42" spans="1:11" s="53" customFormat="1" ht="15" customHeight="1">
      <c r="A42" s="167">
        <v>9</v>
      </c>
      <c r="B42" s="60" t="s">
        <v>154</v>
      </c>
    </row>
    <row r="43" spans="1:11" s="53" customFormat="1" ht="15" customHeight="1">
      <c r="A43" s="68"/>
      <c r="B43" s="60" t="s">
        <v>153</v>
      </c>
    </row>
    <row r="44" spans="1:11" s="53" customFormat="1" ht="15" customHeight="1">
      <c r="A44" s="68"/>
    </row>
    <row r="45" spans="1:11" s="53" customFormat="1" ht="15" customHeight="1">
      <c r="A45" s="68"/>
    </row>
    <row r="46" spans="1:11" s="53" customFormat="1" ht="15" customHeight="1">
      <c r="A46" s="68"/>
    </row>
    <row r="48" spans="1:11" ht="15.75">
      <c r="A48" s="49" t="s">
        <v>76</v>
      </c>
    </row>
    <row r="49" spans="1:6" ht="15.75">
      <c r="A49" s="47" t="s">
        <v>94</v>
      </c>
    </row>
    <row r="50" spans="1:6" ht="15.75">
      <c r="A50" s="50" t="s">
        <v>87</v>
      </c>
    </row>
    <row r="51" spans="1:6" ht="15.75">
      <c r="A51" s="50" t="s">
        <v>88</v>
      </c>
    </row>
    <row r="52" spans="1:6" ht="15.75">
      <c r="A52" s="51" t="s">
        <v>77</v>
      </c>
    </row>
    <row r="53" spans="1:6" ht="15.75">
      <c r="A53" s="51" t="s">
        <v>78</v>
      </c>
    </row>
    <row r="54" spans="1:6" ht="15.75">
      <c r="A54" s="51" t="s">
        <v>79</v>
      </c>
    </row>
    <row r="55" spans="1:6" ht="15.75">
      <c r="A55" s="51" t="s">
        <v>80</v>
      </c>
    </row>
    <row r="56" spans="1:6" ht="16.5">
      <c r="A56" s="47" t="s">
        <v>200</v>
      </c>
      <c r="B56" s="60"/>
      <c r="C56" s="60"/>
      <c r="D56" s="60"/>
      <c r="E56" s="60"/>
      <c r="F56" s="60"/>
    </row>
    <row r="57" spans="1:6" ht="16.5">
      <c r="A57" s="53" t="s">
        <v>143</v>
      </c>
      <c r="C57" s="60"/>
      <c r="D57" s="60"/>
      <c r="E57" s="60"/>
      <c r="F57" s="60"/>
    </row>
    <row r="58" spans="1:6" ht="16.5">
      <c r="A58" s="162" t="s">
        <v>232</v>
      </c>
      <c r="C58" s="60"/>
      <c r="D58" s="60"/>
      <c r="E58" s="60"/>
      <c r="F58" s="60"/>
    </row>
    <row r="59" spans="1:6" ht="16.5">
      <c r="A59" s="62" t="s">
        <v>139</v>
      </c>
      <c r="B59" s="60"/>
      <c r="C59" s="60"/>
      <c r="D59" s="60"/>
      <c r="E59" s="60"/>
      <c r="F59" s="60"/>
    </row>
    <row r="60" spans="1:6" ht="15.75">
      <c r="A60" s="47" t="s">
        <v>162</v>
      </c>
      <c r="B60" s="60"/>
      <c r="C60" s="60"/>
      <c r="D60" s="60"/>
      <c r="E60" s="60"/>
      <c r="F60" s="60"/>
    </row>
    <row r="61" spans="1:6" ht="15.75">
      <c r="A61" s="47" t="s">
        <v>163</v>
      </c>
      <c r="B61" s="60"/>
      <c r="C61" s="60"/>
      <c r="D61" s="60"/>
      <c r="E61" s="60"/>
      <c r="F61" s="60"/>
    </row>
    <row r="62" spans="1:6" ht="16.5">
      <c r="A62" s="47" t="s">
        <v>144</v>
      </c>
      <c r="B62" s="60"/>
      <c r="C62" s="60"/>
      <c r="D62" s="60"/>
      <c r="E62" s="60"/>
      <c r="F62" s="60"/>
    </row>
    <row r="63" spans="1:6" ht="16.5">
      <c r="A63" s="62" t="s">
        <v>145</v>
      </c>
      <c r="B63" s="60"/>
      <c r="C63" s="60"/>
      <c r="D63" s="60"/>
      <c r="E63" s="60"/>
      <c r="F63" s="60"/>
    </row>
    <row r="64" spans="1:6" ht="15.75">
      <c r="A64" s="47"/>
      <c r="B64" s="60" t="s">
        <v>89</v>
      </c>
      <c r="C64" s="60"/>
      <c r="D64" s="60"/>
      <c r="E64" s="60"/>
      <c r="F64" s="60"/>
    </row>
    <row r="65" spans="1:6" ht="15.75">
      <c r="A65" s="47" t="s">
        <v>81</v>
      </c>
      <c r="B65" s="60"/>
      <c r="C65" s="60"/>
      <c r="D65" s="60"/>
      <c r="E65" s="60"/>
      <c r="F65" s="60"/>
    </row>
    <row r="66" spans="1:6" ht="16.5">
      <c r="A66" s="47" t="s">
        <v>91</v>
      </c>
      <c r="B66" s="60"/>
      <c r="C66" s="60"/>
      <c r="D66" s="60"/>
      <c r="E66" s="60"/>
      <c r="F66" s="60"/>
    </row>
    <row r="67" spans="1:6" ht="16.5">
      <c r="A67" s="62" t="s">
        <v>90</v>
      </c>
      <c r="B67" s="60"/>
      <c r="C67" s="60"/>
      <c r="D67" s="60"/>
      <c r="E67" s="60"/>
      <c r="F67" s="60"/>
    </row>
    <row r="68" spans="1:6" ht="16.5">
      <c r="A68" s="47" t="s">
        <v>92</v>
      </c>
      <c r="B68" s="60"/>
      <c r="C68" s="60"/>
      <c r="D68" s="60"/>
      <c r="E68" s="60"/>
      <c r="F68" s="60"/>
    </row>
    <row r="69" spans="1:6" ht="16.5">
      <c r="A69" s="62" t="s">
        <v>146</v>
      </c>
      <c r="B69" s="60"/>
      <c r="C69" s="60"/>
      <c r="D69" s="60"/>
      <c r="E69" s="60"/>
      <c r="F69" s="60"/>
    </row>
    <row r="70" spans="1:6" ht="15.75">
      <c r="A70" s="60"/>
      <c r="B70" s="50" t="s">
        <v>85</v>
      </c>
      <c r="C70" s="60"/>
      <c r="D70" s="60"/>
      <c r="E70" s="60"/>
      <c r="F70" s="60"/>
    </row>
    <row r="71" spans="1:6" ht="15.75">
      <c r="A71" s="50"/>
      <c r="B71" s="60"/>
      <c r="C71" s="60"/>
      <c r="D71" s="60"/>
      <c r="E71" s="60"/>
      <c r="F71" s="60"/>
    </row>
    <row r="72" spans="1:6" ht="15.75">
      <c r="A72" s="47" t="s">
        <v>82</v>
      </c>
      <c r="B72" s="60"/>
      <c r="C72" s="60"/>
      <c r="D72" s="60"/>
      <c r="E72" s="60"/>
      <c r="F72" s="60"/>
    </row>
    <row r="73" spans="1:6" ht="16.5">
      <c r="A73" s="52" t="s">
        <v>93</v>
      </c>
      <c r="B73" s="60"/>
      <c r="C73" s="60"/>
      <c r="D73" s="60"/>
      <c r="E73" s="60"/>
      <c r="F73" s="60"/>
    </row>
    <row r="74" spans="1:6" ht="16.5">
      <c r="A74" s="52" t="s">
        <v>111</v>
      </c>
      <c r="B74" s="60"/>
      <c r="C74" s="60"/>
      <c r="D74" s="60"/>
      <c r="E74" s="60"/>
      <c r="F74" s="60"/>
    </row>
    <row r="75" spans="1:6" ht="15.75">
      <c r="A75" s="61" t="s">
        <v>98</v>
      </c>
      <c r="B75" s="60"/>
      <c r="C75" s="60"/>
      <c r="D75" s="60"/>
      <c r="E75" s="60"/>
      <c r="F75" s="60"/>
    </row>
    <row r="76" spans="1:6" ht="15.75">
      <c r="A76" s="50" t="s">
        <v>147</v>
      </c>
      <c r="F76" s="60"/>
    </row>
    <row r="77" spans="1:6" ht="15.75">
      <c r="A77" s="52" t="s">
        <v>83</v>
      </c>
      <c r="B77" s="60"/>
      <c r="C77" s="60"/>
      <c r="D77" s="60"/>
      <c r="E77" s="60"/>
      <c r="F77" s="60"/>
    </row>
    <row r="78" spans="1:6" ht="15.75">
      <c r="A78" s="52" t="s">
        <v>160</v>
      </c>
      <c r="B78" s="60"/>
      <c r="C78" s="60"/>
      <c r="D78" s="60"/>
      <c r="E78" s="60"/>
      <c r="F78" s="60"/>
    </row>
    <row r="79" spans="1:6" ht="15.75">
      <c r="A79" s="52" t="s">
        <v>165</v>
      </c>
      <c r="B79" s="60"/>
      <c r="C79" s="60"/>
      <c r="D79" s="60"/>
      <c r="E79" s="60"/>
      <c r="F79" s="60"/>
    </row>
    <row r="80" spans="1:6" ht="15.75">
      <c r="A80" s="52" t="s">
        <v>166</v>
      </c>
      <c r="B80" s="60"/>
      <c r="C80" s="60"/>
      <c r="D80" s="60"/>
      <c r="E80" s="60"/>
      <c r="F80" s="60"/>
    </row>
    <row r="81" spans="1:6" ht="15.75">
      <c r="A81" s="52" t="s">
        <v>161</v>
      </c>
      <c r="B81" s="60"/>
      <c r="C81" s="60"/>
      <c r="D81" s="60"/>
      <c r="E81" s="60"/>
      <c r="F81" s="60"/>
    </row>
    <row r="82" spans="1:6" ht="15.75">
      <c r="A82" s="52" t="s">
        <v>164</v>
      </c>
      <c r="B82" s="60"/>
      <c r="C82" s="60"/>
      <c r="D82" s="60"/>
      <c r="E82" s="60"/>
    </row>
  </sheetData>
  <customSheetViews>
    <customSheetView guid="{A765F8A1-EA9F-47A4-98E7-BABDC0610B6C}" showPageBreaks="1" printArea="1">
      <selection activeCell="E30" sqref="E30"/>
      <pageMargins left="0.44" right="0.62" top="0.3" bottom="0.28000000000000003" header="0.3" footer="0.3"/>
      <pageSetup paperSize="5" scale="90" orientation="landscape" r:id="rId1"/>
    </customSheetView>
    <customSheetView guid="{59B7FD3A-22DC-412F-A2DA-BF6F2F967EE8}" scale="90">
      <selection activeCell="G3" sqref="G3"/>
      <pageMargins left="0.44" right="0.62" top="0.3" bottom="0.28000000000000003" header="0.3" footer="0.3"/>
      <pageSetup paperSize="5" scale="90" orientation="landscape" r:id="rId2"/>
    </customSheetView>
    <customSheetView guid="{DD2D1DE9-DC61-494D-8692-2464FDBCF83B}">
      <selection activeCell="I4" sqref="I4"/>
      <pageMargins left="0.44" right="0.62" top="0.3" bottom="0.28000000000000003" header="0.3" footer="0.3"/>
      <pageSetup paperSize="5" scale="90" orientation="landscape" r:id="rId3"/>
    </customSheetView>
    <customSheetView guid="{F092CCFA-CA6F-46CA-ACC2-4C39AB452B0D}" showPageBreaks="1" printArea="1">
      <selection activeCell="B21" sqref="B21"/>
      <pageMargins left="0.44" right="0.62" top="0.3" bottom="0.28000000000000003" header="0.3" footer="0.3"/>
      <pageSetup paperSize="5" scale="90" orientation="landscape" r:id="rId4"/>
    </customSheetView>
  </customSheetViews>
  <mergeCells count="1">
    <mergeCell ref="A6:L6"/>
  </mergeCells>
  <pageMargins left="0.44" right="0.62" top="0.3" bottom="0.28000000000000003" header="0.3" footer="0.3"/>
  <pageSetup paperSize="5" scale="90" orientation="landscape" r:id="rId5"/>
  <ignoredErrors>
    <ignoredError sqref="D16:D25" unlockedFormula="1"/>
  </ignoredErrors>
</worksheet>
</file>

<file path=xl/worksheets/sheet2.xml><?xml version="1.0" encoding="utf-8"?>
<worksheet xmlns="http://schemas.openxmlformats.org/spreadsheetml/2006/main" xmlns:r="http://schemas.openxmlformats.org/officeDocument/2006/relationships">
  <dimension ref="A1:O68"/>
  <sheetViews>
    <sheetView topLeftCell="A4" zoomScaleNormal="100" workbookViewId="0">
      <selection activeCell="I16" sqref="I16"/>
    </sheetView>
  </sheetViews>
  <sheetFormatPr defaultRowHeight="15"/>
  <cols>
    <col min="1" max="1" width="29" customWidth="1"/>
    <col min="2" max="2" width="14.42578125" customWidth="1"/>
    <col min="3" max="3" width="15.42578125" customWidth="1"/>
    <col min="4" max="4" width="14.140625" customWidth="1"/>
    <col min="5" max="5" width="13.140625" customWidth="1"/>
    <col min="7" max="7" width="7.85546875" customWidth="1"/>
    <col min="8" max="8" width="11.42578125" customWidth="1"/>
    <col min="9" max="9" width="11.7109375" customWidth="1"/>
    <col min="10" max="10" width="11.85546875" customWidth="1"/>
    <col min="11" max="11" width="13.7109375" customWidth="1"/>
  </cols>
  <sheetData>
    <row r="1" spans="1:11" ht="15.75">
      <c r="A1" s="229" t="s">
        <v>103</v>
      </c>
      <c r="B1" s="229"/>
      <c r="C1" s="229"/>
      <c r="D1" s="229"/>
      <c r="E1" s="229"/>
      <c r="F1" s="229"/>
    </row>
    <row r="2" spans="1:11" ht="15.75">
      <c r="A2" s="29"/>
    </row>
    <row r="3" spans="1:11" ht="15.75">
      <c r="A3" s="229" t="s">
        <v>201</v>
      </c>
      <c r="B3" s="229"/>
      <c r="C3" s="229"/>
      <c r="D3" s="229"/>
      <c r="E3" s="229"/>
    </row>
    <row r="4" spans="1:11" ht="15.75">
      <c r="A4" s="70" t="s">
        <v>102</v>
      </c>
      <c r="B4" s="66"/>
      <c r="C4" s="205"/>
      <c r="D4" s="66"/>
      <c r="E4" s="66"/>
    </row>
    <row r="5" spans="1:11" ht="18.75" customHeight="1">
      <c r="A5" s="69" t="s">
        <v>104</v>
      </c>
      <c r="B5" s="70"/>
      <c r="C5" s="70"/>
      <c r="D5" s="70"/>
      <c r="E5" s="70"/>
      <c r="F5" s="71"/>
      <c r="G5" s="40"/>
      <c r="H5" s="40"/>
    </row>
    <row r="6" spans="1:11" ht="15.75">
      <c r="A6" s="69" t="s">
        <v>101</v>
      </c>
    </row>
    <row r="7" spans="1:11" ht="15.75">
      <c r="A7" s="69"/>
    </row>
    <row r="8" spans="1:11" ht="15.75">
      <c r="A8" s="70" t="s">
        <v>180</v>
      </c>
    </row>
    <row r="9" spans="1:11" ht="15.75">
      <c r="A9" s="69" t="s">
        <v>182</v>
      </c>
      <c r="D9" s="8"/>
    </row>
    <row r="10" spans="1:11" ht="15.75">
      <c r="A10" s="69" t="s">
        <v>181</v>
      </c>
    </row>
    <row r="11" spans="1:11" ht="15.75">
      <c r="A11" s="69"/>
    </row>
    <row r="12" spans="1:11" ht="46.5" customHeight="1" thickBot="1">
      <c r="A12" s="30" t="s">
        <v>44</v>
      </c>
      <c r="B12" s="34" t="s">
        <v>189</v>
      </c>
      <c r="C12" s="203" t="s">
        <v>188</v>
      </c>
      <c r="D12" s="34" t="s">
        <v>202</v>
      </c>
      <c r="E12" s="44" t="s">
        <v>203</v>
      </c>
      <c r="H12" s="73" t="s">
        <v>67</v>
      </c>
      <c r="I12" s="87" t="s">
        <v>69</v>
      </c>
      <c r="J12" s="88" t="s">
        <v>68</v>
      </c>
      <c r="K12" s="35" t="s">
        <v>66</v>
      </c>
    </row>
    <row r="13" spans="1:11" ht="15.75" thickBot="1">
      <c r="A13" s="31"/>
      <c r="B13" s="33"/>
      <c r="C13" s="207"/>
      <c r="D13" s="33"/>
      <c r="E13" s="45"/>
      <c r="G13" s="46">
        <v>2018</v>
      </c>
      <c r="H13" s="42">
        <v>228</v>
      </c>
      <c r="I13" s="42">
        <v>1222.8</v>
      </c>
      <c r="J13" s="43">
        <v>22272</v>
      </c>
      <c r="K13" s="41">
        <f>H13+I13+J13</f>
        <v>23722.799999999999</v>
      </c>
    </row>
    <row r="14" spans="1:11" ht="15.75" customHeight="1" thickBot="1">
      <c r="A14" s="72" t="s">
        <v>45</v>
      </c>
      <c r="B14" s="33"/>
      <c r="C14" s="207"/>
      <c r="D14" s="33"/>
      <c r="E14" s="45"/>
      <c r="G14" s="46"/>
    </row>
    <row r="15" spans="1:11" ht="15.75" customHeight="1" thickBot="1">
      <c r="A15" s="31" t="s">
        <v>46</v>
      </c>
      <c r="B15" s="33">
        <v>19</v>
      </c>
      <c r="C15" s="207">
        <f>B15*12</f>
        <v>228</v>
      </c>
      <c r="D15" s="33">
        <v>19</v>
      </c>
      <c r="E15" s="45">
        <f>D15*12</f>
        <v>228</v>
      </c>
      <c r="G15" s="46">
        <v>2019</v>
      </c>
      <c r="H15" s="121">
        <v>228</v>
      </c>
      <c r="I15" s="121">
        <v>1222.8</v>
      </c>
      <c r="J15" s="121">
        <v>23712</v>
      </c>
      <c r="K15" s="45">
        <f>H15+I15+J15</f>
        <v>25162.799999999999</v>
      </c>
    </row>
    <row r="16" spans="1:11" ht="15.75" customHeight="1" thickBot="1">
      <c r="A16" s="31" t="s">
        <v>47</v>
      </c>
      <c r="B16" s="33">
        <v>12</v>
      </c>
      <c r="C16" s="207">
        <f>B16*12</f>
        <v>144</v>
      </c>
      <c r="D16" s="33">
        <v>12</v>
      </c>
      <c r="E16" s="45">
        <f>D16*12</f>
        <v>144</v>
      </c>
    </row>
    <row r="17" spans="1:15" ht="15.75" customHeight="1" thickBot="1">
      <c r="A17" s="31"/>
      <c r="B17" s="33"/>
      <c r="C17" s="207"/>
      <c r="D17" s="33"/>
      <c r="E17" s="45"/>
    </row>
    <row r="18" spans="1:15" ht="15.75" customHeight="1" thickBot="1">
      <c r="A18" s="86" t="s">
        <v>50</v>
      </c>
      <c r="B18" s="33"/>
      <c r="C18" s="207"/>
      <c r="D18" s="33"/>
      <c r="E18" s="45"/>
    </row>
    <row r="19" spans="1:15" ht="15.75" customHeight="1" thickBot="1">
      <c r="A19" s="31" t="s">
        <v>48</v>
      </c>
      <c r="B19" s="33">
        <v>62.26</v>
      </c>
      <c r="C19" s="207">
        <f>B19*12</f>
        <v>747.12</v>
      </c>
      <c r="D19" s="33">
        <v>62.26</v>
      </c>
      <c r="E19" s="45">
        <f>D19*12</f>
        <v>747.12</v>
      </c>
      <c r="H19" t="s">
        <v>43</v>
      </c>
    </row>
    <row r="20" spans="1:15" ht="15.75" customHeight="1" thickBot="1">
      <c r="A20" s="31" t="s">
        <v>51</v>
      </c>
      <c r="B20" s="33">
        <v>101.9</v>
      </c>
      <c r="C20" s="207">
        <f>B20*12</f>
        <v>1222.8000000000002</v>
      </c>
      <c r="D20" s="33">
        <v>101.9</v>
      </c>
      <c r="E20" s="45">
        <f>D20*12</f>
        <v>1222.8000000000002</v>
      </c>
      <c r="G20" t="s">
        <v>43</v>
      </c>
    </row>
    <row r="21" spans="1:15" ht="15.75" customHeight="1" thickBot="1">
      <c r="A21" s="31" t="s">
        <v>52</v>
      </c>
      <c r="B21" s="33">
        <v>177.28</v>
      </c>
      <c r="C21" s="207">
        <f>B21*12</f>
        <v>2127.36</v>
      </c>
      <c r="D21" s="33">
        <v>177.28</v>
      </c>
      <c r="E21" s="45">
        <f>D21*12</f>
        <v>2127.36</v>
      </c>
    </row>
    <row r="22" spans="1:15" ht="15.75" customHeight="1" thickBot="1">
      <c r="A22" s="31"/>
      <c r="B22" s="33"/>
      <c r="C22" s="207"/>
      <c r="D22" s="33"/>
      <c r="E22" s="45"/>
    </row>
    <row r="23" spans="1:15" ht="15.75" customHeight="1" thickBot="1">
      <c r="A23" s="85" t="s">
        <v>53</v>
      </c>
      <c r="B23" s="33"/>
      <c r="C23" s="207"/>
      <c r="D23" s="33"/>
      <c r="E23" s="45"/>
    </row>
    <row r="24" spans="1:15" ht="15.75" customHeight="1" thickBot="1">
      <c r="A24" s="206" t="s">
        <v>217</v>
      </c>
      <c r="B24" s="211"/>
      <c r="C24" s="215"/>
      <c r="D24" s="215"/>
      <c r="E24" s="215"/>
      <c r="F24" s="212"/>
    </row>
    <row r="25" spans="1:15" ht="15.75" customHeight="1" thickBot="1">
      <c r="A25" s="31" t="s">
        <v>48</v>
      </c>
      <c r="B25" s="33">
        <v>928</v>
      </c>
      <c r="C25" s="207">
        <f>B25*12</f>
        <v>11136</v>
      </c>
      <c r="D25" s="33">
        <v>988</v>
      </c>
      <c r="E25" s="45">
        <f>D25*12</f>
        <v>11856</v>
      </c>
      <c r="F25" s="212"/>
    </row>
    <row r="26" spans="1:15" ht="15.75" customHeight="1" thickBot="1">
      <c r="A26" s="31" t="s">
        <v>99</v>
      </c>
      <c r="B26" s="33">
        <v>1856</v>
      </c>
      <c r="C26" s="207">
        <f t="shared" ref="C26:C63" si="0">B26*12</f>
        <v>22272</v>
      </c>
      <c r="D26" s="33">
        <v>1976</v>
      </c>
      <c r="E26" s="45">
        <f t="shared" ref="E26:E53" si="1">D26*12</f>
        <v>23712</v>
      </c>
      <c r="F26" s="212"/>
      <c r="G26" s="225" t="s">
        <v>215</v>
      </c>
      <c r="H26" s="226"/>
      <c r="I26" s="226"/>
      <c r="J26" s="226"/>
      <c r="K26" s="226"/>
      <c r="L26" s="226"/>
      <c r="M26" s="226"/>
      <c r="N26" s="226"/>
      <c r="O26" s="226"/>
    </row>
    <row r="27" spans="1:15" ht="15.75" customHeight="1" thickBot="1">
      <c r="A27" s="31" t="s">
        <v>100</v>
      </c>
      <c r="B27" s="33">
        <v>1670</v>
      </c>
      <c r="C27" s="207">
        <f t="shared" si="0"/>
        <v>20040</v>
      </c>
      <c r="D27" s="33">
        <v>1778</v>
      </c>
      <c r="E27" s="45">
        <f t="shared" si="1"/>
        <v>21336</v>
      </c>
      <c r="F27" s="212"/>
      <c r="G27" s="225" t="s">
        <v>216</v>
      </c>
      <c r="H27" s="226"/>
      <c r="I27" s="226"/>
      <c r="J27" s="226"/>
      <c r="K27" s="226"/>
      <c r="L27" s="226"/>
      <c r="M27" s="226"/>
      <c r="N27" s="226"/>
      <c r="O27" s="226"/>
    </row>
    <row r="28" spans="1:15" ht="15.75" customHeight="1" thickBot="1">
      <c r="A28" s="31" t="s">
        <v>49</v>
      </c>
      <c r="B28" s="33">
        <v>2784</v>
      </c>
      <c r="C28" s="207">
        <f t="shared" si="0"/>
        <v>33408</v>
      </c>
      <c r="D28" s="33">
        <v>2964</v>
      </c>
      <c r="E28" s="45">
        <f t="shared" si="1"/>
        <v>35568</v>
      </c>
      <c r="F28" s="212"/>
    </row>
    <row r="29" spans="1:15" ht="15.75" customHeight="1" thickBot="1">
      <c r="A29" s="206" t="s">
        <v>208</v>
      </c>
      <c r="B29" s="211"/>
      <c r="C29" s="216"/>
      <c r="D29" s="216"/>
      <c r="E29" s="216"/>
      <c r="F29" s="212"/>
    </row>
    <row r="30" spans="1:15" ht="15.75" customHeight="1" thickBot="1">
      <c r="A30" s="31" t="s">
        <v>48</v>
      </c>
      <c r="B30" s="33">
        <v>854</v>
      </c>
      <c r="C30" s="217">
        <f t="shared" si="0"/>
        <v>10248</v>
      </c>
      <c r="D30" s="218">
        <v>901</v>
      </c>
      <c r="E30" s="219">
        <f t="shared" si="1"/>
        <v>10812</v>
      </c>
      <c r="F30" s="212"/>
    </row>
    <row r="31" spans="1:15" ht="15.75" customHeight="1" thickBot="1">
      <c r="A31" s="31" t="s">
        <v>99</v>
      </c>
      <c r="B31" s="33">
        <v>1708</v>
      </c>
      <c r="C31" s="207">
        <f t="shared" si="0"/>
        <v>20496</v>
      </c>
      <c r="D31" s="33">
        <v>1802</v>
      </c>
      <c r="E31" s="45">
        <f t="shared" si="1"/>
        <v>21624</v>
      </c>
      <c r="F31" s="212"/>
    </row>
    <row r="32" spans="1:15" ht="15.75" customHeight="1" thickBot="1">
      <c r="A32" s="31" t="s">
        <v>100</v>
      </c>
      <c r="B32" s="33">
        <v>1537</v>
      </c>
      <c r="C32" s="207">
        <f t="shared" si="0"/>
        <v>18444</v>
      </c>
      <c r="D32" s="33">
        <v>1622</v>
      </c>
      <c r="E32" s="45">
        <f t="shared" si="1"/>
        <v>19464</v>
      </c>
      <c r="F32" s="212"/>
    </row>
    <row r="33" spans="1:8" ht="15.75" customHeight="1" thickBot="1">
      <c r="A33" s="31" t="s">
        <v>49</v>
      </c>
      <c r="B33" s="33">
        <v>2562</v>
      </c>
      <c r="C33" s="207">
        <f t="shared" si="0"/>
        <v>30744</v>
      </c>
      <c r="D33" s="33">
        <v>2733</v>
      </c>
      <c r="E33" s="45">
        <f t="shared" si="1"/>
        <v>32796</v>
      </c>
      <c r="F33" s="212"/>
    </row>
    <row r="34" spans="1:8" ht="15.75" customHeight="1" thickBot="1">
      <c r="A34" s="206" t="s">
        <v>187</v>
      </c>
      <c r="B34" s="33"/>
      <c r="C34" s="220"/>
      <c r="D34" s="220"/>
      <c r="E34" s="220"/>
      <c r="F34" s="212"/>
    </row>
    <row r="35" spans="1:8" ht="15.75" customHeight="1" thickBot="1">
      <c r="A35" s="31" t="s">
        <v>48</v>
      </c>
      <c r="B35" s="33">
        <v>928</v>
      </c>
      <c r="C35" s="207">
        <f>B35*12</f>
        <v>11136</v>
      </c>
      <c r="D35" s="33"/>
      <c r="E35" s="45" t="s">
        <v>204</v>
      </c>
      <c r="F35" s="212"/>
    </row>
    <row r="36" spans="1:8" ht="15.75" customHeight="1" thickBot="1">
      <c r="A36" s="31" t="s">
        <v>99</v>
      </c>
      <c r="B36" s="33">
        <v>1856</v>
      </c>
      <c r="C36" s="207">
        <f t="shared" ref="C36:C38" si="2">B36*12</f>
        <v>22272</v>
      </c>
      <c r="D36" s="33"/>
      <c r="E36" s="45" t="s">
        <v>205</v>
      </c>
      <c r="F36" s="212"/>
      <c r="H36" t="s">
        <v>43</v>
      </c>
    </row>
    <row r="37" spans="1:8" ht="15.75" customHeight="1" thickBot="1">
      <c r="A37" s="31" t="s">
        <v>100</v>
      </c>
      <c r="B37" s="33">
        <v>1670</v>
      </c>
      <c r="C37" s="207">
        <f t="shared" si="2"/>
        <v>20040</v>
      </c>
      <c r="D37" s="33"/>
      <c r="E37" s="45" t="s">
        <v>206</v>
      </c>
      <c r="F37" s="212"/>
    </row>
    <row r="38" spans="1:8" ht="15.75" customHeight="1" thickBot="1">
      <c r="A38" s="31" t="s">
        <v>49</v>
      </c>
      <c r="B38" s="33">
        <v>2784</v>
      </c>
      <c r="C38" s="207">
        <f t="shared" si="2"/>
        <v>33408</v>
      </c>
      <c r="D38" s="33"/>
      <c r="E38" s="45" t="s">
        <v>207</v>
      </c>
      <c r="F38" s="212"/>
    </row>
    <row r="39" spans="1:8" ht="15.75" customHeight="1" thickBot="1">
      <c r="A39" s="206" t="s">
        <v>209</v>
      </c>
      <c r="B39" s="211"/>
      <c r="C39" s="207"/>
      <c r="D39" s="33"/>
      <c r="E39" s="45"/>
      <c r="F39" s="212"/>
      <c r="G39" t="s">
        <v>43</v>
      </c>
    </row>
    <row r="40" spans="1:8" ht="15.75" customHeight="1" thickBot="1">
      <c r="A40" s="31" t="s">
        <v>48</v>
      </c>
      <c r="B40" s="33">
        <v>570</v>
      </c>
      <c r="C40" s="207">
        <f t="shared" si="0"/>
        <v>6840</v>
      </c>
      <c r="D40" s="33">
        <v>621</v>
      </c>
      <c r="E40" s="45">
        <f t="shared" si="1"/>
        <v>7452</v>
      </c>
      <c r="F40" s="224" t="s">
        <v>214</v>
      </c>
      <c r="G40" t="s">
        <v>210</v>
      </c>
    </row>
    <row r="41" spans="1:8" ht="15.75" thickBot="1">
      <c r="A41" s="31" t="s">
        <v>99</v>
      </c>
      <c r="B41" s="33">
        <v>1140</v>
      </c>
      <c r="C41" s="207">
        <f t="shared" si="0"/>
        <v>13680</v>
      </c>
      <c r="D41" s="33">
        <v>1242</v>
      </c>
      <c r="E41" s="45">
        <f t="shared" si="1"/>
        <v>14904</v>
      </c>
      <c r="F41" s="212"/>
      <c r="G41" t="s">
        <v>211</v>
      </c>
    </row>
    <row r="42" spans="1:8" ht="15.75" customHeight="1" thickBot="1">
      <c r="A42" s="31" t="s">
        <v>100</v>
      </c>
      <c r="B42" s="33">
        <v>1026</v>
      </c>
      <c r="C42" s="207">
        <f t="shared" si="0"/>
        <v>12312</v>
      </c>
      <c r="D42" s="33">
        <v>1118</v>
      </c>
      <c r="E42" s="45">
        <f t="shared" si="1"/>
        <v>13416</v>
      </c>
      <c r="F42" s="212"/>
      <c r="G42" t="s">
        <v>212</v>
      </c>
    </row>
    <row r="43" spans="1:8" ht="15.75" customHeight="1" thickBot="1">
      <c r="A43" s="31" t="s">
        <v>49</v>
      </c>
      <c r="B43" s="33">
        <v>1710</v>
      </c>
      <c r="C43" s="207">
        <f t="shared" si="0"/>
        <v>20520</v>
      </c>
      <c r="D43" s="33">
        <v>1863</v>
      </c>
      <c r="E43" s="45">
        <f t="shared" si="1"/>
        <v>22356</v>
      </c>
      <c r="F43" s="212"/>
      <c r="G43" t="s">
        <v>213</v>
      </c>
    </row>
    <row r="44" spans="1:8" ht="15.75" customHeight="1" thickBot="1">
      <c r="A44" s="206" t="s">
        <v>218</v>
      </c>
      <c r="B44" s="33"/>
      <c r="C44" s="207"/>
      <c r="D44" s="33"/>
      <c r="E44" s="45"/>
      <c r="F44" s="212"/>
    </row>
    <row r="45" spans="1:8" ht="15.75" customHeight="1" thickBot="1">
      <c r="A45" s="31" t="s">
        <v>48</v>
      </c>
      <c r="B45" s="33"/>
      <c r="C45" s="207"/>
      <c r="D45" s="33">
        <v>782</v>
      </c>
      <c r="E45" s="45">
        <f t="shared" si="1"/>
        <v>9384</v>
      </c>
      <c r="F45" s="212"/>
    </row>
    <row r="46" spans="1:8" ht="15.75" customHeight="1" thickBot="1">
      <c r="A46" s="31" t="s">
        <v>99</v>
      </c>
      <c r="B46" s="33" t="s">
        <v>219</v>
      </c>
      <c r="C46" s="207"/>
      <c r="D46" s="33">
        <v>1564</v>
      </c>
      <c r="E46" s="45">
        <f t="shared" si="1"/>
        <v>18768</v>
      </c>
      <c r="F46" s="212"/>
    </row>
    <row r="47" spans="1:8" ht="15.75" customHeight="1" thickBot="1">
      <c r="A47" s="31" t="s">
        <v>100</v>
      </c>
      <c r="B47" s="33"/>
      <c r="C47" s="207"/>
      <c r="D47" s="33">
        <v>1408</v>
      </c>
      <c r="E47" s="45">
        <f t="shared" si="1"/>
        <v>16896</v>
      </c>
      <c r="F47" s="224" t="s">
        <v>223</v>
      </c>
      <c r="G47" t="s">
        <v>224</v>
      </c>
    </row>
    <row r="48" spans="1:8" ht="15.75" customHeight="1" thickBot="1">
      <c r="A48" s="31" t="s">
        <v>49</v>
      </c>
      <c r="B48" s="33"/>
      <c r="C48" s="207"/>
      <c r="D48" s="33">
        <v>2346</v>
      </c>
      <c r="E48" s="45">
        <f t="shared" si="1"/>
        <v>28152</v>
      </c>
      <c r="F48" s="212"/>
      <c r="G48" t="s">
        <v>225</v>
      </c>
    </row>
    <row r="49" spans="1:8" ht="15.75" customHeight="1" thickBot="1">
      <c r="A49" s="206" t="s">
        <v>220</v>
      </c>
      <c r="B49" s="33"/>
      <c r="C49" s="207"/>
      <c r="D49" s="33"/>
      <c r="E49" s="45"/>
      <c r="F49" s="212"/>
      <c r="G49" t="s">
        <v>226</v>
      </c>
    </row>
    <row r="50" spans="1:8" ht="15.75" customHeight="1" thickBot="1">
      <c r="A50" s="31" t="s">
        <v>48</v>
      </c>
      <c r="B50" s="33"/>
      <c r="C50" s="207"/>
      <c r="D50" s="33">
        <v>721</v>
      </c>
      <c r="E50" s="45">
        <f t="shared" si="1"/>
        <v>8652</v>
      </c>
      <c r="F50" s="212"/>
    </row>
    <row r="51" spans="1:8" ht="15.75" customHeight="1" thickBot="1">
      <c r="A51" s="31" t="s">
        <v>99</v>
      </c>
      <c r="B51" s="33" t="s">
        <v>219</v>
      </c>
      <c r="C51" s="207"/>
      <c r="D51" s="33">
        <v>1442</v>
      </c>
      <c r="E51" s="45">
        <f t="shared" si="1"/>
        <v>17304</v>
      </c>
      <c r="F51" s="212"/>
    </row>
    <row r="52" spans="1:8" ht="15.75" customHeight="1" thickBot="1">
      <c r="A52" s="31" t="s">
        <v>100</v>
      </c>
      <c r="B52" s="33"/>
      <c r="C52" s="207"/>
      <c r="D52" s="33">
        <v>1298</v>
      </c>
      <c r="E52" s="45">
        <f t="shared" si="1"/>
        <v>15576</v>
      </c>
      <c r="F52" s="212"/>
    </row>
    <row r="53" spans="1:8" ht="15.75" customHeight="1" thickBot="1">
      <c r="A53" s="31" t="s">
        <v>49</v>
      </c>
      <c r="B53" s="33"/>
      <c r="C53" s="207"/>
      <c r="D53" s="33">
        <v>2163</v>
      </c>
      <c r="E53" s="45">
        <f t="shared" si="1"/>
        <v>25956</v>
      </c>
      <c r="F53" s="212"/>
    </row>
    <row r="54" spans="1:8" ht="16.5" thickBot="1">
      <c r="A54" s="206" t="s">
        <v>192</v>
      </c>
      <c r="B54" s="211"/>
      <c r="C54" s="215"/>
      <c r="D54" s="215"/>
      <c r="E54" s="220"/>
      <c r="F54" s="212"/>
    </row>
    <row r="55" spans="1:8" ht="15.75" thickBot="1">
      <c r="A55" s="31" t="s">
        <v>48</v>
      </c>
      <c r="B55" s="33">
        <v>735</v>
      </c>
      <c r="C55" s="207">
        <f t="shared" si="0"/>
        <v>8820</v>
      </c>
      <c r="D55" s="33"/>
      <c r="E55" s="45"/>
      <c r="F55" s="212"/>
      <c r="H55" t="s">
        <v>43</v>
      </c>
    </row>
    <row r="56" spans="1:8" ht="15.75" thickBot="1">
      <c r="A56" s="31" t="s">
        <v>99</v>
      </c>
      <c r="B56" s="33">
        <v>1470</v>
      </c>
      <c r="C56" s="207">
        <f t="shared" si="0"/>
        <v>17640</v>
      </c>
      <c r="D56" s="33" t="s">
        <v>221</v>
      </c>
      <c r="E56" s="45"/>
      <c r="F56" s="212"/>
    </row>
    <row r="57" spans="1:8" ht="15.75" thickBot="1">
      <c r="A57" s="31" t="s">
        <v>100</v>
      </c>
      <c r="B57" s="33">
        <v>1323</v>
      </c>
      <c r="C57" s="207">
        <f t="shared" si="0"/>
        <v>15876</v>
      </c>
      <c r="D57" s="33" t="s">
        <v>222</v>
      </c>
      <c r="E57" s="45"/>
      <c r="F57" s="212"/>
    </row>
    <row r="58" spans="1:8" ht="15.75" thickBot="1">
      <c r="A58" s="31" t="s">
        <v>49</v>
      </c>
      <c r="B58" s="33">
        <v>2205</v>
      </c>
      <c r="C58" s="207">
        <f t="shared" si="0"/>
        <v>26460</v>
      </c>
      <c r="D58" s="33"/>
      <c r="E58" s="45"/>
      <c r="F58" s="212"/>
    </row>
    <row r="59" spans="1:8" ht="16.5" thickBot="1">
      <c r="A59" s="206" t="s">
        <v>190</v>
      </c>
      <c r="B59" s="33"/>
      <c r="C59" s="220"/>
      <c r="D59" s="220"/>
      <c r="E59" s="220"/>
      <c r="F59" s="212"/>
    </row>
    <row r="60" spans="1:8" ht="15.75" thickBot="1">
      <c r="A60" s="31" t="s">
        <v>48</v>
      </c>
      <c r="B60" s="33">
        <v>587</v>
      </c>
      <c r="C60" s="207">
        <f t="shared" si="0"/>
        <v>7044</v>
      </c>
      <c r="D60" s="33"/>
      <c r="E60" s="45"/>
    </row>
    <row r="61" spans="1:8" ht="15.75" thickBot="1">
      <c r="A61" s="31" t="s">
        <v>99</v>
      </c>
      <c r="B61" s="33">
        <v>1174</v>
      </c>
      <c r="C61" s="207">
        <f t="shared" si="0"/>
        <v>14088</v>
      </c>
      <c r="D61" s="33" t="s">
        <v>221</v>
      </c>
      <c r="E61" s="45"/>
    </row>
    <row r="62" spans="1:8" ht="15.75" thickBot="1">
      <c r="A62" s="31" t="s">
        <v>100</v>
      </c>
      <c r="B62" s="33">
        <v>1057</v>
      </c>
      <c r="C62" s="207">
        <f t="shared" si="0"/>
        <v>12684</v>
      </c>
      <c r="D62" s="33" t="s">
        <v>222</v>
      </c>
      <c r="E62" s="45"/>
    </row>
    <row r="63" spans="1:8" ht="15.75" thickBot="1">
      <c r="A63" s="31" t="s">
        <v>49</v>
      </c>
      <c r="B63" s="33">
        <v>1761</v>
      </c>
      <c r="C63" s="207">
        <f t="shared" si="0"/>
        <v>21132</v>
      </c>
      <c r="D63" s="33"/>
      <c r="E63" s="45"/>
    </row>
    <row r="64" spans="1:8" ht="17.100000000000001" customHeight="1" thickBot="1">
      <c r="A64" s="32" t="s">
        <v>193</v>
      </c>
      <c r="B64" s="221" t="s">
        <v>194</v>
      </c>
      <c r="C64" s="222" t="s">
        <v>233</v>
      </c>
      <c r="D64" s="223" t="s">
        <v>195</v>
      </c>
      <c r="E64" s="220"/>
    </row>
    <row r="65" spans="1:5" ht="15.75" thickBot="1">
      <c r="A65" s="31" t="s">
        <v>48</v>
      </c>
      <c r="B65" s="33">
        <v>536</v>
      </c>
      <c r="C65" s="41">
        <f>B65*12</f>
        <v>6432</v>
      </c>
      <c r="D65" s="33"/>
      <c r="E65" s="45"/>
    </row>
    <row r="66" spans="1:5" ht="15.75" thickBot="1">
      <c r="A66" s="31" t="s">
        <v>99</v>
      </c>
      <c r="B66" s="33">
        <v>1072</v>
      </c>
      <c r="C66" s="41">
        <f>B66*12</f>
        <v>12864</v>
      </c>
      <c r="D66" s="33" t="s">
        <v>221</v>
      </c>
      <c r="E66" s="45"/>
    </row>
    <row r="67" spans="1:5" ht="15.75" thickBot="1">
      <c r="A67" s="31" t="s">
        <v>100</v>
      </c>
      <c r="B67" s="33">
        <v>965</v>
      </c>
      <c r="C67" s="41">
        <f>B67*12</f>
        <v>11580</v>
      </c>
      <c r="D67" s="33" t="s">
        <v>222</v>
      </c>
      <c r="E67" s="45"/>
    </row>
    <row r="68" spans="1:5" ht="15.75" thickBot="1">
      <c r="A68" s="31" t="s">
        <v>49</v>
      </c>
      <c r="B68" s="33">
        <v>1608</v>
      </c>
      <c r="C68" s="41">
        <f>B68*12</f>
        <v>19296</v>
      </c>
      <c r="D68" s="33"/>
      <c r="E68" s="45"/>
    </row>
  </sheetData>
  <customSheetViews>
    <customSheetView guid="{A765F8A1-EA9F-47A4-98E7-BABDC0610B6C}" hiddenColumns="1">
      <selection sqref="A1:I1"/>
      <pageMargins left="0.7" right="0.7" top="0.75" bottom="0.75" header="0.3" footer="0.3"/>
      <pageSetup orientation="portrait" verticalDpi="0" r:id="rId1"/>
    </customSheetView>
    <customSheetView guid="{59B7FD3A-22DC-412F-A2DA-BF6F2F967EE8}" hiddenColumns="1" topLeftCell="G8">
      <selection activeCell="M12" sqref="M12"/>
      <pageMargins left="0.7" right="0.7" top="0.75" bottom="0.75" header="0.3" footer="0.3"/>
      <pageSetup orientation="portrait" verticalDpi="0" r:id="rId2"/>
    </customSheetView>
    <customSheetView guid="{DD2D1DE9-DC61-494D-8692-2464FDBCF83B}" hiddenColumns="1">
      <selection activeCell="A32" sqref="A32"/>
      <pageMargins left="0.7" right="0.7" top="0.75" bottom="0.75" header="0.3" footer="0.3"/>
    </customSheetView>
    <customSheetView guid="{F092CCFA-CA6F-46CA-ACC2-4C39AB452B0D}">
      <selection activeCell="K29" sqref="K29"/>
      <pageMargins left="0.7" right="0.7" top="0.75" bottom="0.75" header="0.3" footer="0.3"/>
      <pageSetup orientation="portrait" r:id="rId3"/>
    </customSheetView>
  </customSheetViews>
  <mergeCells count="2">
    <mergeCell ref="A3:E3"/>
    <mergeCell ref="A1:F1"/>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dimension ref="A1:L49"/>
  <sheetViews>
    <sheetView topLeftCell="A10" workbookViewId="0">
      <selection activeCell="B8" sqref="B8"/>
    </sheetView>
  </sheetViews>
  <sheetFormatPr defaultRowHeight="15"/>
  <cols>
    <col min="1" max="1" width="26.5703125" customWidth="1"/>
    <col min="2" max="2" width="15.7109375" customWidth="1"/>
    <col min="3" max="3" width="18.42578125" customWidth="1"/>
    <col min="4" max="4" width="20.42578125" customWidth="1"/>
    <col min="5" max="5" width="21" customWidth="1"/>
    <col min="6" max="6" width="20.140625" customWidth="1"/>
    <col min="7" max="7" width="21.5703125" customWidth="1"/>
    <col min="8" max="9" width="18" customWidth="1"/>
    <col min="10" max="10" width="16" customWidth="1"/>
    <col min="11" max="11" width="8.85546875" customWidth="1"/>
  </cols>
  <sheetData>
    <row r="1" spans="1:10" ht="18.75">
      <c r="A1" s="231" t="s">
        <v>227</v>
      </c>
      <c r="B1" s="231"/>
      <c r="C1" s="231"/>
      <c r="D1" s="231"/>
      <c r="E1" s="231"/>
      <c r="F1" s="231"/>
      <c r="G1" s="231"/>
      <c r="H1" s="231"/>
      <c r="I1" s="213"/>
      <c r="J1" s="213"/>
    </row>
    <row r="3" spans="1:10" ht="18.75" customHeight="1">
      <c r="A3" s="63" t="s">
        <v>54</v>
      </c>
      <c r="B3" t="s">
        <v>109</v>
      </c>
    </row>
    <row r="4" spans="1:10" ht="18.75" customHeight="1">
      <c r="A4" s="63" t="s">
        <v>55</v>
      </c>
      <c r="B4" t="s">
        <v>109</v>
      </c>
    </row>
    <row r="5" spans="1:10" ht="18.75" customHeight="1">
      <c r="A5" s="63" t="s">
        <v>56</v>
      </c>
      <c r="B5" t="s">
        <v>109</v>
      </c>
    </row>
    <row r="6" spans="1:10" ht="32.25" customHeight="1">
      <c r="A6" s="65" t="s">
        <v>131</v>
      </c>
      <c r="B6" s="89">
        <v>41518</v>
      </c>
      <c r="C6" s="89"/>
    </row>
    <row r="7" spans="1:10" ht="30" customHeight="1">
      <c r="A7" s="65" t="s">
        <v>132</v>
      </c>
      <c r="B7" s="89">
        <v>42186</v>
      </c>
      <c r="C7" s="227"/>
    </row>
    <row r="8" spans="1:10" ht="18" customHeight="1">
      <c r="A8" s="63" t="s">
        <v>59</v>
      </c>
      <c r="B8">
        <v>3</v>
      </c>
    </row>
    <row r="9" spans="1:10" ht="18" customHeight="1">
      <c r="A9" s="63"/>
    </row>
    <row r="10" spans="1:10" ht="18" customHeight="1">
      <c r="A10" s="63" t="s">
        <v>173</v>
      </c>
      <c r="B10" t="s">
        <v>109</v>
      </c>
    </row>
    <row r="11" spans="1:10" ht="18" customHeight="1">
      <c r="A11" s="63" t="s">
        <v>175</v>
      </c>
      <c r="B11" t="s">
        <v>109</v>
      </c>
    </row>
    <row r="12" spans="1:10" ht="18" customHeight="1">
      <c r="A12" s="63" t="s">
        <v>177</v>
      </c>
      <c r="B12" t="s">
        <v>109</v>
      </c>
    </row>
    <row r="13" spans="1:10" ht="18" customHeight="1">
      <c r="A13" s="63" t="s">
        <v>176</v>
      </c>
      <c r="B13" t="s">
        <v>109</v>
      </c>
    </row>
    <row r="14" spans="1:10" ht="16.5">
      <c r="A14" s="53"/>
    </row>
    <row r="15" spans="1:10" ht="18" customHeight="1">
      <c r="A15" s="53" t="s">
        <v>96</v>
      </c>
    </row>
    <row r="16" spans="1:10" ht="17.25" thickBot="1">
      <c r="A16" s="162" t="s">
        <v>148</v>
      </c>
    </row>
    <row r="17" spans="1:12" ht="60" customHeight="1">
      <c r="B17" s="36" t="s">
        <v>27</v>
      </c>
      <c r="C17" s="158" t="s">
        <v>133</v>
      </c>
      <c r="D17" s="36" t="s">
        <v>114</v>
      </c>
      <c r="E17" s="36" t="s">
        <v>115</v>
      </c>
      <c r="H17" s="6"/>
      <c r="I17" s="6"/>
    </row>
    <row r="18" spans="1:12" ht="20.25" customHeight="1">
      <c r="A18" s="11" t="s">
        <v>228</v>
      </c>
      <c r="B18" s="37"/>
      <c r="C18" s="37">
        <v>40500</v>
      </c>
      <c r="D18" s="37"/>
      <c r="E18" s="37"/>
    </row>
    <row r="19" spans="1:12" ht="32.25" customHeight="1">
      <c r="A19" s="7" t="s">
        <v>167</v>
      </c>
      <c r="B19" s="54"/>
      <c r="C19" s="54"/>
      <c r="D19" s="37"/>
      <c r="E19" s="37"/>
    </row>
    <row r="20" spans="1:12" ht="16.5">
      <c r="A20" s="7" t="s">
        <v>169</v>
      </c>
      <c r="B20" s="37"/>
      <c r="C20" s="37"/>
      <c r="D20" s="37"/>
      <c r="E20" s="54"/>
    </row>
    <row r="21" spans="1:12" ht="16.5">
      <c r="A21" s="7" t="s">
        <v>19</v>
      </c>
      <c r="B21" s="37"/>
      <c r="C21" s="37"/>
      <c r="D21" s="37"/>
      <c r="E21" s="54"/>
    </row>
    <row r="22" spans="1:12" ht="35.25" customHeight="1">
      <c r="A22" s="7" t="s">
        <v>62</v>
      </c>
      <c r="B22" s="37"/>
      <c r="C22" s="37">
        <v>4500</v>
      </c>
      <c r="D22" s="37"/>
      <c r="E22" s="37"/>
    </row>
    <row r="23" spans="1:12" ht="31.5" customHeight="1">
      <c r="A23" s="7" t="s">
        <v>171</v>
      </c>
      <c r="B23" s="37"/>
      <c r="C23" s="37">
        <v>1008</v>
      </c>
      <c r="D23" s="37"/>
      <c r="E23" s="37"/>
    </row>
    <row r="24" spans="1:12" ht="31.5" customHeight="1">
      <c r="A24" s="7" t="s">
        <v>84</v>
      </c>
      <c r="B24" s="82">
        <f>'Benefit Premiums'!K13</f>
        <v>23722.799999999999</v>
      </c>
      <c r="C24" s="82">
        <f>'Benefit Premiums'!K13</f>
        <v>23722.799999999999</v>
      </c>
      <c r="D24" s="82">
        <f>'Benefit Premiums'!K13</f>
        <v>23722.799999999999</v>
      </c>
      <c r="E24" s="82">
        <f>'Benefit Premiums'!K13</f>
        <v>23722.799999999999</v>
      </c>
      <c r="F24" s="119"/>
      <c r="G24" s="120"/>
      <c r="H24" s="230"/>
      <c r="I24" s="230"/>
      <c r="J24" s="230"/>
      <c r="K24" s="230"/>
      <c r="L24" s="230"/>
    </row>
    <row r="25" spans="1:12" ht="46.5" customHeight="1" thickBot="1">
      <c r="A25" s="7" t="s">
        <v>174</v>
      </c>
      <c r="B25" s="39"/>
      <c r="C25" s="39"/>
      <c r="D25" s="39"/>
      <c r="E25" s="39"/>
    </row>
    <row r="26" spans="1:12" ht="16.5">
      <c r="A26" s="163" t="s">
        <v>137</v>
      </c>
      <c r="B26" s="71"/>
      <c r="C26" s="71"/>
      <c r="D26" s="71"/>
    </row>
    <row r="28" spans="1:12" ht="16.5">
      <c r="A28" s="154" t="s">
        <v>186</v>
      </c>
    </row>
    <row r="29" spans="1:12" ht="34.5" customHeight="1">
      <c r="B29" s="9" t="s">
        <v>18</v>
      </c>
      <c r="C29" s="10" t="s">
        <v>168</v>
      </c>
      <c r="D29" s="9" t="s">
        <v>23</v>
      </c>
      <c r="E29" s="9" t="s">
        <v>24</v>
      </c>
      <c r="F29" s="9" t="s">
        <v>20</v>
      </c>
      <c r="G29" s="9" t="s">
        <v>25</v>
      </c>
      <c r="H29" s="10" t="s">
        <v>21</v>
      </c>
      <c r="I29" s="10" t="s">
        <v>60</v>
      </c>
      <c r="J29" s="10" t="s">
        <v>26</v>
      </c>
    </row>
    <row r="30" spans="1:12" ht="34.5" customHeight="1">
      <c r="A30" s="4" t="s">
        <v>178</v>
      </c>
      <c r="B30" s="194">
        <f>B18</f>
        <v>0</v>
      </c>
      <c r="C30" s="55">
        <f>B19</f>
        <v>0</v>
      </c>
      <c r="D30" s="194">
        <f>(B30*0.0765)</f>
        <v>0</v>
      </c>
      <c r="E30" s="194">
        <f>((B30+D30+I30)*0.18)</f>
        <v>0</v>
      </c>
      <c r="F30" s="194">
        <f>B22</f>
        <v>0</v>
      </c>
      <c r="G30" s="194">
        <f>B23</f>
        <v>0</v>
      </c>
      <c r="H30" s="194">
        <f>B24</f>
        <v>23722.799999999999</v>
      </c>
      <c r="I30" s="194">
        <f>B25</f>
        <v>0</v>
      </c>
      <c r="J30" s="195">
        <f>(B30+D30+E30+F30+G30+H30+I30)</f>
        <v>23722.799999999999</v>
      </c>
    </row>
    <row r="31" spans="1:12" ht="33.75" customHeight="1">
      <c r="A31" s="5" t="s">
        <v>179</v>
      </c>
      <c r="B31" s="194">
        <f>C18</f>
        <v>40500</v>
      </c>
      <c r="C31" s="55">
        <f>C19</f>
        <v>0</v>
      </c>
      <c r="D31" s="194">
        <f>(B31*0.0765)</f>
        <v>3098.25</v>
      </c>
      <c r="E31" s="194">
        <f>((B31+D31+I31)*0.18)</f>
        <v>7847.6849999999995</v>
      </c>
      <c r="F31" s="194">
        <f>C22</f>
        <v>4500</v>
      </c>
      <c r="G31" s="194">
        <f>C23</f>
        <v>1008</v>
      </c>
      <c r="H31" s="194">
        <f>C24</f>
        <v>23722.799999999999</v>
      </c>
      <c r="I31" s="194">
        <f>C25</f>
        <v>0</v>
      </c>
      <c r="J31" s="195">
        <f>(B31+D31+E31+F31+G31+H31+I31)</f>
        <v>80676.735000000001</v>
      </c>
    </row>
    <row r="32" spans="1:12" ht="50.25" customHeight="1">
      <c r="A32" s="5" t="s">
        <v>140</v>
      </c>
      <c r="B32" s="194">
        <f>D18</f>
        <v>0</v>
      </c>
      <c r="C32" s="194">
        <f>D19</f>
        <v>0</v>
      </c>
      <c r="D32" s="194">
        <f>IF((D18+D20+D21)&gt;128700,((((D18+D20+D21)-128700)*0.0145)+9846),((D18+D20+D21)*0.0765))</f>
        <v>0</v>
      </c>
      <c r="E32" s="194">
        <f>((((B32+C32+D21+D32)*1.3)+I32)*0.18)</f>
        <v>0</v>
      </c>
      <c r="F32" s="194">
        <f>D22</f>
        <v>0</v>
      </c>
      <c r="G32" s="194">
        <f>D23</f>
        <v>0</v>
      </c>
      <c r="H32" s="194">
        <f>D24</f>
        <v>23722.799999999999</v>
      </c>
      <c r="I32" s="194">
        <f>D25</f>
        <v>0</v>
      </c>
      <c r="J32" s="195">
        <f>(B32+C32+D32+E32+F32+G32+H32+I32)</f>
        <v>23722.799999999999</v>
      </c>
    </row>
    <row r="33" spans="1:10" ht="54" customHeight="1">
      <c r="A33" s="5" t="s">
        <v>22</v>
      </c>
      <c r="B33" s="194">
        <f>E18</f>
        <v>0</v>
      </c>
      <c r="C33" s="194">
        <f>E19</f>
        <v>0</v>
      </c>
      <c r="D33" s="194">
        <f>IF((E18+E19)&gt;128700,((((E18+E19)-128700)*0.0145)+9846),((E18+E19)*0.0765))</f>
        <v>0</v>
      </c>
      <c r="E33" s="194">
        <f>((B33+C33+D33+I33)*0.18)</f>
        <v>0</v>
      </c>
      <c r="F33" s="194">
        <f>E22</f>
        <v>0</v>
      </c>
      <c r="G33" s="194">
        <f>E23</f>
        <v>0</v>
      </c>
      <c r="H33" s="194">
        <f>E24</f>
        <v>23722.799999999999</v>
      </c>
      <c r="I33" s="194">
        <f>E25</f>
        <v>0</v>
      </c>
      <c r="J33" s="195">
        <f>(B33+C33+D33+E33+F33+G33+H33+I33)</f>
        <v>23722.799999999999</v>
      </c>
    </row>
    <row r="34" spans="1:10" ht="16.5">
      <c r="A34" s="153" t="s">
        <v>141</v>
      </c>
    </row>
    <row r="35" spans="1:10" ht="15" customHeight="1"/>
    <row r="38" spans="1:10">
      <c r="C38" s="193"/>
    </row>
    <row r="41" spans="1:10" ht="18" customHeight="1"/>
    <row r="49" ht="17.25" customHeight="1"/>
  </sheetData>
  <customSheetViews>
    <customSheetView guid="{A765F8A1-EA9F-47A4-98E7-BABDC0610B6C}">
      <selection activeCell="E28" sqref="E28"/>
      <pageMargins left="0.7" right="0.7" top="0.75" bottom="0.75" header="0.3" footer="0.3"/>
      <pageSetup orientation="portrait" r:id="rId1"/>
    </customSheetView>
    <customSheetView guid="{59B7FD3A-22DC-412F-A2DA-BF6F2F967EE8}" topLeftCell="D18">
      <selection activeCell="J28" sqref="J28"/>
      <pageMargins left="0.7" right="0.7" top="0.75" bottom="0.75" header="0.3" footer="0.3"/>
      <pageSetup orientation="portrait" r:id="rId2"/>
    </customSheetView>
    <customSheetView guid="{DD2D1DE9-DC61-494D-8692-2464FDBCF83B}">
      <selection activeCell="E27" sqref="E27"/>
      <pageMargins left="0.7" right="0.7" top="0.75" bottom="0.75" header="0.3" footer="0.3"/>
      <pageSetup orientation="portrait" r:id="rId3"/>
    </customSheetView>
    <customSheetView guid="{F092CCFA-CA6F-46CA-ACC2-4C39AB452B0D}">
      <selection activeCell="E19" sqref="E19"/>
      <pageMargins left="0.7" right="0.7" top="0.75" bottom="0.75" header="0.3" footer="0.3"/>
      <pageSetup orientation="portrait" r:id="rId4"/>
    </customSheetView>
  </customSheetViews>
  <mergeCells count="2">
    <mergeCell ref="H24:L24"/>
    <mergeCell ref="A1:H1"/>
  </mergeCells>
  <pageMargins left="0.7" right="0.7" top="0.75" bottom="0.75" header="0.3" footer="0.3"/>
  <pageSetup orientation="portrait" r:id="rId5"/>
  <ignoredErrors>
    <ignoredError sqref="B33:C33 I30:I33 B30 B31 B32:C32 H30:H33 F32:G32 D30 F33:G33 F30:G30 F31:G31 D31" emptyCellReference="1"/>
  </ignoredErrors>
</worksheet>
</file>

<file path=xl/worksheets/sheet4.xml><?xml version="1.0" encoding="utf-8"?>
<worksheet xmlns="http://schemas.openxmlformats.org/spreadsheetml/2006/main" xmlns:r="http://schemas.openxmlformats.org/officeDocument/2006/relationships">
  <dimension ref="A1:M39"/>
  <sheetViews>
    <sheetView workbookViewId="0">
      <selection activeCell="C22" sqref="C22"/>
    </sheetView>
  </sheetViews>
  <sheetFormatPr defaultRowHeight="15"/>
  <cols>
    <col min="1" max="1" width="24.7109375" customWidth="1"/>
    <col min="2" max="2" width="17.5703125" customWidth="1"/>
    <col min="3" max="3" width="18" customWidth="1"/>
    <col min="4" max="4" width="19.7109375" customWidth="1"/>
    <col min="5" max="5" width="21.42578125" customWidth="1"/>
    <col min="6" max="6" width="13.28515625" customWidth="1"/>
    <col min="7" max="7" width="13" customWidth="1"/>
    <col min="8" max="8" width="13.5703125" customWidth="1"/>
    <col min="9" max="9" width="14.5703125" customWidth="1"/>
    <col min="10" max="10" width="16.140625" customWidth="1"/>
    <col min="11" max="11" width="17.85546875" customWidth="1"/>
  </cols>
  <sheetData>
    <row r="1" spans="1:10" ht="18.75">
      <c r="A1" s="231" t="s">
        <v>231</v>
      </c>
      <c r="B1" s="231"/>
      <c r="C1" s="231"/>
      <c r="D1" s="231"/>
      <c r="E1" s="231"/>
      <c r="F1" s="231"/>
      <c r="G1" s="231"/>
      <c r="H1" s="231"/>
      <c r="I1" s="231"/>
      <c r="J1" s="231"/>
    </row>
    <row r="3" spans="1:10" ht="18" customHeight="1">
      <c r="A3" s="63" t="s">
        <v>54</v>
      </c>
      <c r="B3" t="str">
        <f>'2018 Compensation Report'!B3</f>
        <v>EXAMPLE</v>
      </c>
    </row>
    <row r="4" spans="1:10" ht="18.75" customHeight="1">
      <c r="A4" s="63" t="s">
        <v>55</v>
      </c>
      <c r="B4" t="str">
        <f>'2018 Compensation Report'!B4</f>
        <v>EXAMPLE</v>
      </c>
    </row>
    <row r="5" spans="1:10" ht="18" customHeight="1">
      <c r="A5" s="63" t="s">
        <v>56</v>
      </c>
      <c r="B5" t="str">
        <f>'2018 Compensation Report'!B5</f>
        <v>EXAMPLE</v>
      </c>
    </row>
    <row r="6" spans="1:10" ht="18" customHeight="1">
      <c r="A6" s="64" t="s">
        <v>57</v>
      </c>
      <c r="B6" s="90">
        <f>'2018 Compensation Report'!B6</f>
        <v>41518</v>
      </c>
    </row>
    <row r="7" spans="1:10" ht="30" customHeight="1">
      <c r="A7" s="65" t="s">
        <v>58</v>
      </c>
      <c r="B7" s="89">
        <f>'2018 Compensation Report'!B7</f>
        <v>42186</v>
      </c>
    </row>
    <row r="8" spans="1:10" ht="19.5" customHeight="1">
      <c r="A8" s="63" t="s">
        <v>59</v>
      </c>
      <c r="B8">
        <f>'2018 Compensation Report'!B8</f>
        <v>3</v>
      </c>
    </row>
    <row r="10" spans="1:10" ht="17.25" customHeight="1">
      <c r="A10" s="53" t="s">
        <v>95</v>
      </c>
    </row>
    <row r="11" spans="1:10" ht="17.25" customHeight="1">
      <c r="A11" s="162" t="s">
        <v>149</v>
      </c>
      <c r="D11" s="8"/>
    </row>
    <row r="12" spans="1:10" s="53" customFormat="1" ht="17.25" thickBot="1">
      <c r="A12" s="162" t="s">
        <v>148</v>
      </c>
    </row>
    <row r="13" spans="1:10" ht="50.25" customHeight="1">
      <c r="B13" s="36" t="s">
        <v>27</v>
      </c>
      <c r="C13" s="36" t="s">
        <v>134</v>
      </c>
      <c r="D13" s="36" t="s">
        <v>117</v>
      </c>
      <c r="E13" s="36" t="s">
        <v>118</v>
      </c>
      <c r="F13" s="133"/>
      <c r="G13" s="133"/>
      <c r="H13" s="6"/>
      <c r="I13" s="6"/>
    </row>
    <row r="14" spans="1:10" ht="18" customHeight="1">
      <c r="A14" s="11" t="s">
        <v>229</v>
      </c>
      <c r="B14" s="48"/>
      <c r="C14" s="48">
        <v>40500</v>
      </c>
      <c r="D14" s="48"/>
      <c r="E14" s="48"/>
      <c r="F14" s="134"/>
      <c r="G14" s="134" t="s">
        <v>43</v>
      </c>
    </row>
    <row r="15" spans="1:10" ht="30.75" customHeight="1">
      <c r="A15" s="7" t="s">
        <v>230</v>
      </c>
      <c r="B15" s="37">
        <f>'2019 FULL TIME Comp Chart'!D16</f>
        <v>0</v>
      </c>
      <c r="C15" s="37">
        <f>'2019 FULL TIME Comp Chart'!D18</f>
        <v>41406.147758028652</v>
      </c>
      <c r="D15" s="37">
        <f>'2019 FULL TIME Comp Chart'!D21</f>
        <v>41406.147758028652</v>
      </c>
      <c r="E15" s="37">
        <f>'2019 FULL TIME Comp Chart'!D25</f>
        <v>41406.147758028652</v>
      </c>
      <c r="F15" s="135"/>
      <c r="G15" s="135"/>
    </row>
    <row r="16" spans="1:10" ht="33" customHeight="1">
      <c r="A16" s="7" t="s">
        <v>239</v>
      </c>
      <c r="B16" s="38">
        <v>0.02</v>
      </c>
      <c r="C16" s="38">
        <v>0.02</v>
      </c>
      <c r="D16" s="38">
        <v>0.02</v>
      </c>
      <c r="E16" s="38">
        <v>0.02</v>
      </c>
      <c r="F16" s="136"/>
      <c r="G16" s="136"/>
    </row>
    <row r="17" spans="1:11" ht="32.25" customHeight="1">
      <c r="A17" s="7" t="s">
        <v>167</v>
      </c>
      <c r="B17" s="54"/>
      <c r="C17" s="54"/>
      <c r="D17" s="37"/>
      <c r="E17" s="37"/>
      <c r="F17" s="135"/>
      <c r="G17" s="135"/>
    </row>
    <row r="18" spans="1:11" ht="18" customHeight="1">
      <c r="A18" s="7" t="s">
        <v>169</v>
      </c>
      <c r="B18" s="37"/>
      <c r="C18" s="37"/>
      <c r="D18" s="37"/>
      <c r="E18" s="54"/>
      <c r="F18" s="135"/>
      <c r="G18" s="136"/>
    </row>
    <row r="19" spans="1:11" ht="18" customHeight="1">
      <c r="A19" s="7" t="s">
        <v>19</v>
      </c>
      <c r="B19" s="37"/>
      <c r="C19" s="37"/>
      <c r="D19" s="37"/>
      <c r="E19" s="54"/>
      <c r="F19" s="135"/>
      <c r="G19" s="136"/>
    </row>
    <row r="20" spans="1:11" ht="32.25" customHeight="1">
      <c r="A20" s="7" t="s">
        <v>62</v>
      </c>
      <c r="B20" s="37"/>
      <c r="C20" s="37">
        <v>4500</v>
      </c>
      <c r="D20" s="37"/>
      <c r="E20" s="37"/>
      <c r="F20" s="135"/>
      <c r="G20" s="135"/>
    </row>
    <row r="21" spans="1:11" ht="32.25" customHeight="1">
      <c r="A21" s="7" t="s">
        <v>172</v>
      </c>
      <c r="B21" s="37"/>
      <c r="C21" s="37">
        <v>1008</v>
      </c>
      <c r="D21" s="37"/>
      <c r="E21" s="37"/>
      <c r="F21" s="135"/>
      <c r="G21" s="135"/>
    </row>
    <row r="22" spans="1:11" ht="32.25" customHeight="1">
      <c r="A22" s="7" t="s">
        <v>75</v>
      </c>
      <c r="B22" s="82">
        <f>'Benefit Premiums'!K15</f>
        <v>25162.799999999999</v>
      </c>
      <c r="C22" s="82">
        <f>'Benefit Premiums'!K15</f>
        <v>25162.799999999999</v>
      </c>
      <c r="D22" s="82">
        <f>'Benefit Premiums'!K15</f>
        <v>25162.799999999999</v>
      </c>
      <c r="E22" s="82">
        <f>'Benefit Premiums'!K15</f>
        <v>25162.799999999999</v>
      </c>
      <c r="F22" s="134"/>
      <c r="G22" s="134"/>
    </row>
    <row r="23" spans="1:11" ht="48" customHeight="1" thickBot="1">
      <c r="A23" s="7" t="s">
        <v>130</v>
      </c>
      <c r="B23" s="39"/>
      <c r="C23" s="39"/>
      <c r="D23" s="39"/>
      <c r="E23" s="39"/>
      <c r="F23" s="135"/>
      <c r="G23" s="135"/>
    </row>
    <row r="24" spans="1:11" ht="16.5">
      <c r="A24" s="153" t="s">
        <v>136</v>
      </c>
    </row>
    <row r="25" spans="1:11" ht="16.5">
      <c r="A25" s="154"/>
    </row>
    <row r="26" spans="1:11" ht="16.5">
      <c r="A26" s="154" t="s">
        <v>186</v>
      </c>
    </row>
    <row r="27" spans="1:11" ht="16.5">
      <c r="A27" s="154"/>
    </row>
    <row r="28" spans="1:11" ht="15.75" thickBot="1">
      <c r="B28" s="155" t="s">
        <v>135</v>
      </c>
      <c r="C28" s="157"/>
      <c r="D28" s="156"/>
    </row>
    <row r="29" spans="1:11" ht="33" customHeight="1">
      <c r="B29" s="160" t="s">
        <v>234</v>
      </c>
      <c r="C29" s="161" t="s">
        <v>235</v>
      </c>
      <c r="D29" s="80" t="s">
        <v>168</v>
      </c>
      <c r="E29" s="9" t="s">
        <v>23</v>
      </c>
      <c r="F29" s="10" t="s">
        <v>24</v>
      </c>
      <c r="G29" s="10" t="s">
        <v>20</v>
      </c>
      <c r="H29" s="10" t="s">
        <v>25</v>
      </c>
      <c r="I29" s="10" t="s">
        <v>21</v>
      </c>
      <c r="J29" s="10" t="s">
        <v>60</v>
      </c>
      <c r="K29" s="10" t="s">
        <v>26</v>
      </c>
    </row>
    <row r="30" spans="1:11" ht="30.75" customHeight="1">
      <c r="A30" s="79" t="s">
        <v>61</v>
      </c>
      <c r="B30" s="196">
        <f>(B14*(1+B16))</f>
        <v>0</v>
      </c>
      <c r="C30" s="197">
        <f>'2019 FULL TIME Comp Chart'!D16</f>
        <v>0</v>
      </c>
      <c r="D30" s="81">
        <f>B17</f>
        <v>0</v>
      </c>
      <c r="E30" s="194">
        <f>IF(B30&gt;C30, (B30*0.0765),(C30*0.0765))</f>
        <v>0</v>
      </c>
      <c r="F30" s="194">
        <f>IF(B30&gt;C30,((B30+E30+J30)*0.18),((C30+E30+J30)*0.18))</f>
        <v>0</v>
      </c>
      <c r="G30" s="194">
        <f>B20</f>
        <v>0</v>
      </c>
      <c r="H30" s="194">
        <f>B21</f>
        <v>0</v>
      </c>
      <c r="I30" s="194">
        <f>B22</f>
        <v>25162.799999999999</v>
      </c>
      <c r="J30" s="194">
        <f>B23</f>
        <v>0</v>
      </c>
      <c r="K30" s="195">
        <f>IF(B30&gt;C30,(B30+E30+F30+G30+H30+I30+J30),(C30+E30+F30+G30+H30+I30+J30))</f>
        <v>25162.799999999999</v>
      </c>
    </row>
    <row r="31" spans="1:11" ht="31.5" customHeight="1">
      <c r="A31" s="74" t="s">
        <v>17</v>
      </c>
      <c r="B31" s="196">
        <f>(C14*(1+C16))</f>
        <v>41310</v>
      </c>
      <c r="C31" s="197">
        <f>'2019 FULL TIME Comp Chart'!D18</f>
        <v>41406.147758028652</v>
      </c>
      <c r="D31" s="81">
        <f>C17</f>
        <v>0</v>
      </c>
      <c r="E31" s="194">
        <f>IF(B31&gt;C31, (B31*0.0765),(C31*0.0765))</f>
        <v>3167.5703034891917</v>
      </c>
      <c r="F31" s="194">
        <f>IF(B31&gt;C31,((B31+E31+J31)*0.18),((C31+E31+J31)*0.18))</f>
        <v>8023.2692510732113</v>
      </c>
      <c r="G31" s="194">
        <f>C20</f>
        <v>4500</v>
      </c>
      <c r="H31" s="194">
        <f>C21</f>
        <v>1008</v>
      </c>
      <c r="I31" s="194">
        <f>C22</f>
        <v>25162.799999999999</v>
      </c>
      <c r="J31" s="194">
        <f>C23</f>
        <v>0</v>
      </c>
      <c r="K31" s="195">
        <f>IF(B31&gt;C31,(B31+E31+F31+G31+H31+I31+J31),(C31+E31+F31+G31+H31+I31+J31))</f>
        <v>83267.787312591056</v>
      </c>
    </row>
    <row r="32" spans="1:11" ht="47.25" customHeight="1">
      <c r="A32" s="74" t="s">
        <v>116</v>
      </c>
      <c r="B32" s="196">
        <f>(D14*(1+D16))</f>
        <v>0</v>
      </c>
      <c r="C32" s="197">
        <f>'2019 FULL TIME Comp Chart'!D21</f>
        <v>41406.147758028652</v>
      </c>
      <c r="D32" s="198">
        <f>D17</f>
        <v>0</v>
      </c>
      <c r="E32" s="194">
        <f>IF(B32&gt;C32,IF((B32+D18+D19)&gt;132900,((((B32+D18+D19)-132900)*0.0145)+10167),((B32+D18+D19)*0.0765)),IF((C32+D18+D19)&gt;132900,((((C32+D18+D19)-132900)*0.0145)+10167),((C32+D18+D19)*0.0765)))</f>
        <v>3167.5703034891917</v>
      </c>
      <c r="F32" s="194">
        <f>IF(B32&gt;C32,((((B32+D32+E32+D19)*1.3)+J32)*0.18),((((C32+D32+E32+D19)*1.3)+J32)*0.18))</f>
        <v>10430.250026395175</v>
      </c>
      <c r="G32" s="194">
        <f>D20</f>
        <v>0</v>
      </c>
      <c r="H32" s="194">
        <f>D21</f>
        <v>0</v>
      </c>
      <c r="I32" s="194">
        <f>D22</f>
        <v>25162.799999999999</v>
      </c>
      <c r="J32" s="194">
        <f>D23</f>
        <v>0</v>
      </c>
      <c r="K32" s="195">
        <f>IF(B32&gt;C32,(B32+D32+E32+F32+G32+H32+I32+J32),(C32+D32+E32+F32+G32+H32+I32+J32))</f>
        <v>80166.76808791302</v>
      </c>
    </row>
    <row r="33" spans="1:13" ht="51" customHeight="1" thickBot="1">
      <c r="A33" s="164" t="s">
        <v>119</v>
      </c>
      <c r="B33" s="199">
        <f>(E14*(1+E16))</f>
        <v>0</v>
      </c>
      <c r="C33" s="200">
        <f>'2019 FULL TIME Comp Chart'!D25</f>
        <v>41406.147758028652</v>
      </c>
      <c r="D33" s="201">
        <f>E17</f>
        <v>0</v>
      </c>
      <c r="E33" s="194">
        <f>IF(B33&gt;C33,IF((B33+D33)&gt;132900,((((B33+D33)-132900)*0.0145)+10167),((B33+D33)*0.0765)),IF((C33+D33)&gt;132900,((((C33+D33)-132900)*0.0145)+10167),((C33+D33)*0.0765)))</f>
        <v>3167.5703034891917</v>
      </c>
      <c r="F33" s="194">
        <f>IF(B33&gt;C33,((((B33+D33+E33)+J33)*0.18)),((((C33+D33+E33)+J33)*0.18)))</f>
        <v>8023.2692510732113</v>
      </c>
      <c r="G33" s="194">
        <f>E20</f>
        <v>0</v>
      </c>
      <c r="H33" s="194">
        <f>E21</f>
        <v>0</v>
      </c>
      <c r="I33" s="202">
        <f>E22</f>
        <v>25162.799999999999</v>
      </c>
      <c r="J33" s="194">
        <f>E23</f>
        <v>0</v>
      </c>
      <c r="K33" s="195">
        <f>IF(B33&gt;C33,(B33+D33+E33+F33+G33+H33+I33+J33),(C33+D33+E33+F33+G33+H33+I33+J33))</f>
        <v>77759.787312591056</v>
      </c>
    </row>
    <row r="34" spans="1:13" s="8" customFormat="1" ht="15" customHeight="1">
      <c r="A34" s="153" t="s">
        <v>141</v>
      </c>
      <c r="B34"/>
      <c r="C34"/>
      <c r="D34"/>
      <c r="E34"/>
      <c r="F34"/>
      <c r="G34"/>
      <c r="H34"/>
      <c r="I34" s="137"/>
      <c r="J34"/>
      <c r="K34"/>
      <c r="L34"/>
      <c r="M34"/>
    </row>
    <row r="35" spans="1:13" s="8" customFormat="1" ht="15" customHeight="1">
      <c r="A35"/>
      <c r="B35"/>
      <c r="C35"/>
      <c r="D35"/>
      <c r="E35"/>
      <c r="F35"/>
      <c r="G35"/>
      <c r="H35"/>
      <c r="I35"/>
      <c r="J35"/>
      <c r="K35"/>
      <c r="L35"/>
      <c r="M35"/>
    </row>
    <row r="36" spans="1:13">
      <c r="G36" s="8"/>
    </row>
    <row r="38" spans="1:13" ht="15.75">
      <c r="E38" s="204"/>
    </row>
    <row r="39" spans="1:13">
      <c r="G39" s="159"/>
    </row>
  </sheetData>
  <customSheetViews>
    <customSheetView guid="{A765F8A1-EA9F-47A4-98E7-BABDC0610B6C}" topLeftCell="A20">
      <selection activeCell="F31" sqref="F31"/>
      <pageMargins left="0.7" right="0.7" top="0.75" bottom="0.75" header="0.3" footer="0.3"/>
      <pageSetup orientation="portrait" verticalDpi="0" r:id="rId1"/>
    </customSheetView>
    <customSheetView guid="{59B7FD3A-22DC-412F-A2DA-BF6F2F967EE8}" topLeftCell="A22">
      <selection activeCell="B31" sqref="B31"/>
      <pageMargins left="0.7" right="0.7" top="0.75" bottom="0.75" header="0.3" footer="0.3"/>
      <pageSetup orientation="portrait" verticalDpi="0" r:id="rId2"/>
    </customSheetView>
    <customSheetView guid="{DD2D1DE9-DC61-494D-8692-2464FDBCF83B}">
      <selection activeCell="J18" sqref="J18"/>
      <pageMargins left="0.5" right="0.5" top="0.5" bottom="0.5" header="0.05" footer="0.05"/>
      <pageSetup paperSize="5" scale="75" orientation="landscape" r:id="rId3"/>
    </customSheetView>
    <customSheetView guid="{F092CCFA-CA6F-46CA-ACC2-4C39AB452B0D}" showPageBreaks="1" topLeftCell="A15">
      <selection activeCell="E32" sqref="E32"/>
      <pageMargins left="0.5" right="0.5" top="0.5" bottom="0.5" header="0.05" footer="0.05"/>
      <pageSetup paperSize="5" scale="75" orientation="landscape" r:id="rId4"/>
    </customSheetView>
  </customSheetViews>
  <mergeCells count="1">
    <mergeCell ref="A1:J1"/>
  </mergeCells>
  <pageMargins left="0.5" right="0.5" top="0.5" bottom="0.5" header="0.05" footer="0.05"/>
  <pageSetup paperSize="5" scale="75" orientation="landscape" r:id="rId5"/>
</worksheet>
</file>

<file path=xl/worksheets/sheet5.xml><?xml version="1.0" encoding="utf-8"?>
<worksheet xmlns="http://schemas.openxmlformats.org/spreadsheetml/2006/main" xmlns:r="http://schemas.openxmlformats.org/officeDocument/2006/relationships">
  <dimension ref="A1"/>
  <sheetViews>
    <sheetView workbookViewId="0">
      <selection activeCell="A4" sqref="A4:L28"/>
    </sheetView>
  </sheetViews>
  <sheetFormatPr defaultRowHeight="15"/>
  <sheetData/>
  <customSheetViews>
    <customSheetView guid="{A765F8A1-EA9F-47A4-98E7-BABDC0610B6C}" state="hidden">
      <selection activeCell="A4" sqref="A4:L28"/>
      <pageMargins left="0.7" right="0.7" top="0.75" bottom="0.75" header="0.3" footer="0.3"/>
    </customSheetView>
    <customSheetView guid="{59B7FD3A-22DC-412F-A2DA-BF6F2F967EE8}" state="hidden">
      <selection activeCell="A4" sqref="A4:L28"/>
      <pageMargins left="0.7" right="0.7" top="0.75" bottom="0.75" header="0.3" footer="0.3"/>
    </customSheetView>
    <customSheetView guid="{DD2D1DE9-DC61-494D-8692-2464FDBCF83B}" state="hidden">
      <selection activeCell="A4" sqref="A4:L28"/>
      <pageMargins left="0.7" right="0.7" top="0.75" bottom="0.75" header="0.3" footer="0.3"/>
    </customSheetView>
    <customSheetView guid="{F092CCFA-CA6F-46CA-ACC2-4C39AB452B0D}" state="hidden">
      <selection activeCell="A4" sqref="A4:L2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2019 FULL TIME Comp Chart</vt:lpstr>
      <vt:lpstr>Benefit Premiums</vt:lpstr>
      <vt:lpstr>2018 Compensation Report</vt:lpstr>
      <vt:lpstr>2019 Compensation Projection</vt:lpstr>
      <vt:lpstr>Sheet1</vt:lpstr>
      <vt:lpstr>_2011_Cash_Stipend</vt:lpstr>
      <vt:lpstr>Insured</vt:lpstr>
      <vt:lpstr>'2019 FULL TIME Comp Chart'!Print_Area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Balling</dc:creator>
  <cp:lastModifiedBy>Kirk Bonamici</cp:lastModifiedBy>
  <cp:lastPrinted>2014-10-20T18:23:29Z</cp:lastPrinted>
  <dcterms:created xsi:type="dcterms:W3CDTF">2011-05-18T22:40:33Z</dcterms:created>
  <dcterms:modified xsi:type="dcterms:W3CDTF">2018-10-27T15:41:25Z</dcterms:modified>
</cp:coreProperties>
</file>