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theresadunn/Documents/Diocesan Discernment/To Publish/"/>
    </mc:Choice>
  </mc:AlternateContent>
  <bookViews>
    <workbookView xWindow="0" yWindow="460" windowWidth="28800" windowHeight="136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0" i="1" l="1"/>
  <c r="F81" i="1"/>
  <c r="F82" i="1"/>
  <c r="F83" i="1"/>
  <c r="F79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<sst xmlns="http://schemas.openxmlformats.org/spreadsheetml/2006/main" count="168" uniqueCount="111">
  <si>
    <t>Activity</t>
  </si>
  <si>
    <t>Core Values Fulfilled</t>
  </si>
  <si>
    <t>Keep</t>
  </si>
  <si>
    <t>Stop</t>
  </si>
  <si>
    <t>Way of St. Paul</t>
  </si>
  <si>
    <t>Evangelism, Formation/Discipleship, Outreach</t>
  </si>
  <si>
    <t>Anti-Racism</t>
  </si>
  <si>
    <t>Justice, Inclusion, Outreach</t>
  </si>
  <si>
    <t>Bishop’s Spring Conference</t>
  </si>
  <si>
    <t>Acolyte Festival</t>
  </si>
  <si>
    <t>Canon for Congregational Development &amp; Mission</t>
  </si>
  <si>
    <t>Choir Camp</t>
  </si>
  <si>
    <t>ChurchNext</t>
  </si>
  <si>
    <t>Clergy Conference</t>
  </si>
  <si>
    <t>Clergy Days</t>
  </si>
  <si>
    <t>Commission on the Priesthood</t>
  </si>
  <si>
    <t>Committee on the Diaconate</t>
  </si>
  <si>
    <t>Congregational Coaches</t>
  </si>
  <si>
    <t>Congregational Development Commission</t>
  </si>
  <si>
    <t>Constable Grant Videos</t>
  </si>
  <si>
    <t>Education for Ministry</t>
  </si>
  <si>
    <t>Eucharistic Ministers</t>
  </si>
  <si>
    <t>Fresh Start</t>
  </si>
  <si>
    <t>Interim Ministry</t>
  </si>
  <si>
    <t>Lenten Programs</t>
  </si>
  <si>
    <t>Lifelong Christian Formation Committee</t>
  </si>
  <si>
    <t>Liturgy Commission</t>
  </si>
  <si>
    <t xml:space="preserve">Ministry Institute </t>
  </si>
  <si>
    <t xml:space="preserve">Music Ministries </t>
  </si>
  <si>
    <t>Regional Confirmations</t>
  </si>
  <si>
    <t>Resource Library</t>
  </si>
  <si>
    <t>Retreats</t>
  </si>
  <si>
    <t>School for Deacons</t>
  </si>
  <si>
    <t>Spiritual Direction</t>
  </si>
  <si>
    <t>Stewardship Team</t>
  </si>
  <si>
    <t>Theo’s Café</t>
  </si>
  <si>
    <t>Youth Conference/Happenings</t>
  </si>
  <si>
    <t>Priority - 1 (lowest) to 5 (highest)</t>
  </si>
  <si>
    <t>Formation/Discipleship</t>
  </si>
  <si>
    <t>What should we start doing that we're not doing now?</t>
  </si>
  <si>
    <t>Ashes to Go</t>
  </si>
  <si>
    <t>Evangelism</t>
  </si>
  <si>
    <t>Campus Ministry/Chaplaincies</t>
  </si>
  <si>
    <t>Evangelism, Formation/Discipleship</t>
  </si>
  <si>
    <t>Clergy Retreats</t>
  </si>
  <si>
    <t>Hispanic Commission</t>
  </si>
  <si>
    <t>Leadership Days/Lay Empowerment Day</t>
  </si>
  <si>
    <t>Sanctuary</t>
  </si>
  <si>
    <t>Communications/Social Media/GNGS</t>
  </si>
  <si>
    <t>Convocations</t>
  </si>
  <si>
    <t>Collaboration/Communication</t>
  </si>
  <si>
    <t>Discerning our Common Call</t>
  </si>
  <si>
    <t>Collaboration/Communication, Formation/Discipleship</t>
  </si>
  <si>
    <t>Justice</t>
  </si>
  <si>
    <t>Advocacy/LEAMNJ Advocacy Ministries</t>
  </si>
  <si>
    <t>Human Trafficking Task Force</t>
  </si>
  <si>
    <t>Companion Diocese</t>
  </si>
  <si>
    <t>Disaster Recovery/ERD</t>
  </si>
  <si>
    <t>Global Goals Task Force</t>
  </si>
  <si>
    <t>Health Insurance</t>
  </si>
  <si>
    <t>Immigration Committee</t>
  </si>
  <si>
    <t>Jubilee Ministries</t>
  </si>
  <si>
    <t>LGBTQAI Ministry</t>
  </si>
  <si>
    <t>Migration Ministries</t>
  </si>
  <si>
    <t>Prison Ministry</t>
  </si>
  <si>
    <t>Safe Church</t>
  </si>
  <si>
    <t>Widows, Widowers &amp; Orphans Fund</t>
  </si>
  <si>
    <t>Justice, Inclusion</t>
  </si>
  <si>
    <t>Board of Missions (Mission Assistance)</t>
  </si>
  <si>
    <t>Inclusion</t>
  </si>
  <si>
    <t>Commission on Black Ministry</t>
  </si>
  <si>
    <t>Collaboration/Communication, Evangelism, Inclusion</t>
  </si>
  <si>
    <t>Interfaith Dialogue</t>
  </si>
  <si>
    <t>Ministry with the Disabled</t>
  </si>
  <si>
    <t>Multi-Cultural (especially Latino) Ministries</t>
  </si>
  <si>
    <t>Older Adult Ministry</t>
  </si>
  <si>
    <t>Recovery Ministry</t>
  </si>
  <si>
    <t>Justice, Evangelism, Inclusion</t>
  </si>
  <si>
    <t>Union of Black Episcopalians (UBE)</t>
  </si>
  <si>
    <t>Anti Gun Violence</t>
  </si>
  <si>
    <t>Justice, Outreach</t>
  </si>
  <si>
    <t>Evangelism, Outreach</t>
  </si>
  <si>
    <t>Continuing Education Programs</t>
  </si>
  <si>
    <t>Outreach</t>
  </si>
  <si>
    <t>Marks of Mission Min. Giving (Fair Share)</t>
  </si>
  <si>
    <t>Inclusion, Outreach</t>
  </si>
  <si>
    <t>Province II</t>
  </si>
  <si>
    <t>Sudan Committee</t>
  </si>
  <si>
    <t>UrbanPromise</t>
  </si>
  <si>
    <t>Formation/Discipleship, Youth</t>
  </si>
  <si>
    <t>Youth &amp; Young Adult Ministry (incl. Stop Hunger Now Lock-Ins and Youth Council)</t>
  </si>
  <si>
    <t>Justice, Formation/Discipleship, Inclusion, Youth</t>
  </si>
  <si>
    <t>Collaboration/Communication, Youth</t>
  </si>
  <si>
    <t>Youth</t>
  </si>
  <si>
    <t>Episcopal Youth Event (EYE)</t>
  </si>
  <si>
    <t>Mission Trips</t>
  </si>
  <si>
    <t>Note:  our Top 7 Core Values are:  Communications/Collaboration, Evangelism, Formation/Discipleship, Inclusion, Justice, Outreach and Youth</t>
  </si>
  <si>
    <t>expand</t>
  </si>
  <si>
    <t>combine</t>
  </si>
  <si>
    <t>N/A</t>
  </si>
  <si>
    <t>local</t>
  </si>
  <si>
    <t>outsource</t>
  </si>
  <si>
    <t>Combine/consolidate ministries</t>
  </si>
  <si>
    <t>More sharing/communication, formation programs</t>
  </si>
  <si>
    <t>Stop 2-day Convention; 1-day only; limit reports/fewer verbal reports</t>
  </si>
  <si>
    <t>Keep DR Missioner</t>
  </si>
  <si>
    <t>Effective Convocations</t>
  </si>
  <si>
    <t>Interfaith Dialogue - Islam</t>
  </si>
  <si>
    <t>Youth Diocesan Convention</t>
  </si>
  <si>
    <t>Conflict Resolution</t>
  </si>
  <si>
    <t>Music Review - reach youth; more contemporary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</si>
</sst>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1" borderId="9" xfId="0" applyFont="1" applyFill="1" applyBorder="1" applyAlignment="1">
      <alignment vertical="center"/>
    </xf>
    <xf numFmtId="0" fontId="3" fillId="1" borderId="1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1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1" borderId="6" xfId="0" applyFont="1" applyFill="1" applyBorder="1" applyAlignment="1">
      <alignment vertical="center"/>
    </xf>
    <xf numFmtId="0" fontId="3" fillId="1" borderId="20" xfId="0" applyFont="1" applyFill="1" applyBorder="1" applyAlignment="1">
      <alignment vertical="center" wrapText="1"/>
    </xf>
    <xf numFmtId="0" fontId="3" fillId="1" borderId="21" xfId="0" applyFont="1" applyFill="1" applyBorder="1" applyAlignment="1">
      <alignment vertical="center" wrapText="1"/>
    </xf>
    <xf numFmtId="0" fontId="3" fillId="1" borderId="21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" borderId="16" xfId="0" applyFont="1" applyFill="1" applyBorder="1" applyAlignment="1">
      <alignment horizontal="center" vertical="center"/>
    </xf>
    <xf numFmtId="0" fontId="3" fillId="1" borderId="9" xfId="0" applyFont="1" applyFill="1" applyBorder="1" applyAlignment="1">
      <alignment horizontal="center" vertical="center"/>
    </xf>
    <xf numFmtId="0" fontId="3" fillId="1" borderId="23" xfId="0" applyFont="1" applyFill="1" applyBorder="1" applyAlignment="1">
      <alignment horizontal="center" vertical="center"/>
    </xf>
    <xf numFmtId="0" fontId="3" fillId="1" borderId="8" xfId="0" applyFont="1" applyFill="1" applyBorder="1" applyAlignment="1">
      <alignment horizontal="center" vertical="center"/>
    </xf>
    <xf numFmtId="0" fontId="3" fillId="1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68" workbookViewId="0">
      <selection activeCell="B80" sqref="B80"/>
    </sheetView>
  </sheetViews>
  <sheetFormatPr baseColWidth="10" defaultColWidth="8.83203125" defaultRowHeight="15" x14ac:dyDescent="0.2"/>
  <cols>
    <col min="1" max="1" width="43.5" style="1" customWidth="1"/>
    <col min="2" max="2" width="31.5" style="2" customWidth="1"/>
    <col min="3" max="4" width="15" style="1" customWidth="1"/>
    <col min="5" max="5" width="3.6640625" style="1" customWidth="1"/>
    <col min="6" max="6" width="23.5" style="1" customWidth="1"/>
    <col min="7" max="16384" width="8.83203125" style="1"/>
  </cols>
  <sheetData>
    <row r="1" spans="1:7" s="17" customFormat="1" ht="41.25" customHeight="1" thickTop="1" thickBot="1" x14ac:dyDescent="0.25">
      <c r="A1" s="14" t="s">
        <v>0</v>
      </c>
      <c r="B1" s="3" t="s">
        <v>1</v>
      </c>
      <c r="C1" s="3" t="s">
        <v>2</v>
      </c>
      <c r="D1" s="15" t="s">
        <v>3</v>
      </c>
      <c r="E1" s="16"/>
      <c r="F1" s="3" t="s">
        <v>37</v>
      </c>
    </row>
    <row r="2" spans="1:7" s="4" customFormat="1" ht="22" customHeight="1" x14ac:dyDescent="0.2">
      <c r="A2" s="5" t="s">
        <v>9</v>
      </c>
      <c r="B2" s="6" t="s">
        <v>89</v>
      </c>
      <c r="C2" s="26">
        <v>5</v>
      </c>
      <c r="D2" s="27">
        <v>2</v>
      </c>
      <c r="E2" s="12"/>
      <c r="F2" s="34">
        <f>(4+3+5+4)/4</f>
        <v>4</v>
      </c>
    </row>
    <row r="3" spans="1:7" s="4" customFormat="1" ht="22" customHeight="1" x14ac:dyDescent="0.2">
      <c r="A3" s="18" t="s">
        <v>54</v>
      </c>
      <c r="B3" s="19" t="s">
        <v>53</v>
      </c>
      <c r="C3" s="28">
        <v>3</v>
      </c>
      <c r="D3" s="29">
        <v>3</v>
      </c>
      <c r="E3" s="12"/>
      <c r="F3" s="35">
        <f>(2+3+5)/3</f>
        <v>3.3333333333333335</v>
      </c>
    </row>
    <row r="4" spans="1:7" s="4" customFormat="1" ht="22" customHeight="1" x14ac:dyDescent="0.2">
      <c r="A4" s="18" t="s">
        <v>79</v>
      </c>
      <c r="B4" s="19" t="s">
        <v>80</v>
      </c>
      <c r="C4" s="28">
        <v>6</v>
      </c>
      <c r="D4" s="29">
        <v>1</v>
      </c>
      <c r="E4" s="12"/>
      <c r="F4" s="35">
        <f>(3+2+2+2+3+5)/6</f>
        <v>2.8333333333333335</v>
      </c>
    </row>
    <row r="5" spans="1:7" s="4" customFormat="1" ht="22" customHeight="1" x14ac:dyDescent="0.2">
      <c r="A5" s="18" t="s">
        <v>6</v>
      </c>
      <c r="B5" s="19" t="s">
        <v>7</v>
      </c>
      <c r="C5" s="28">
        <v>7</v>
      </c>
      <c r="D5" s="29">
        <v>0</v>
      </c>
      <c r="E5" s="12"/>
      <c r="F5" s="35">
        <f>(5+2+4+5+5+5)/6</f>
        <v>4.333333333333333</v>
      </c>
    </row>
    <row r="6" spans="1:7" s="4" customFormat="1" ht="22" customHeight="1" x14ac:dyDescent="0.2">
      <c r="A6" s="18" t="s">
        <v>40</v>
      </c>
      <c r="B6" s="19" t="s">
        <v>81</v>
      </c>
      <c r="C6" s="28">
        <v>5</v>
      </c>
      <c r="D6" s="29">
        <v>2</v>
      </c>
      <c r="E6" s="12"/>
      <c r="F6" s="35">
        <f>(2+5+5+5)/4</f>
        <v>4.25</v>
      </c>
    </row>
    <row r="7" spans="1:7" s="4" customFormat="1" ht="22" customHeight="1" x14ac:dyDescent="0.2">
      <c r="A7" s="18" t="s">
        <v>8</v>
      </c>
      <c r="B7" s="19" t="s">
        <v>38</v>
      </c>
      <c r="C7" s="28">
        <v>4</v>
      </c>
      <c r="D7" s="29">
        <v>3</v>
      </c>
      <c r="E7" s="12"/>
      <c r="F7" s="35">
        <f>(5+5+2)/3</f>
        <v>4</v>
      </c>
    </row>
    <row r="8" spans="1:7" s="4" customFormat="1" ht="22" customHeight="1" x14ac:dyDescent="0.2">
      <c r="A8" s="18" t="s">
        <v>68</v>
      </c>
      <c r="B8" s="19" t="s">
        <v>69</v>
      </c>
      <c r="C8" s="28">
        <v>7</v>
      </c>
      <c r="D8" s="29">
        <v>0</v>
      </c>
      <c r="E8" s="12"/>
      <c r="F8" s="35">
        <f>(5+4+4+5+5+5)/6</f>
        <v>4.666666666666667</v>
      </c>
    </row>
    <row r="9" spans="1:7" s="4" customFormat="1" ht="30" customHeight="1" x14ac:dyDescent="0.2">
      <c r="A9" s="5" t="s">
        <v>42</v>
      </c>
      <c r="B9" s="6" t="s">
        <v>5</v>
      </c>
      <c r="C9" s="26">
        <v>6</v>
      </c>
      <c r="D9" s="27">
        <v>1</v>
      </c>
      <c r="E9" s="12"/>
      <c r="F9" s="34">
        <f>(3+3+4+4+5)/5</f>
        <v>3.8</v>
      </c>
      <c r="G9" s="4" t="s">
        <v>97</v>
      </c>
    </row>
    <row r="10" spans="1:7" s="4" customFormat="1" ht="22" customHeight="1" x14ac:dyDescent="0.2">
      <c r="A10" s="5" t="s">
        <v>10</v>
      </c>
      <c r="B10" s="6" t="s">
        <v>38</v>
      </c>
      <c r="C10" s="26">
        <v>3</v>
      </c>
      <c r="D10" s="27">
        <v>3</v>
      </c>
      <c r="E10" s="12"/>
      <c r="F10" s="34">
        <f>(5+3+3)/3</f>
        <v>3.6666666666666665</v>
      </c>
    </row>
    <row r="11" spans="1:7" s="4" customFormat="1" ht="22" customHeight="1" x14ac:dyDescent="0.2">
      <c r="A11" s="5" t="s">
        <v>11</v>
      </c>
      <c r="B11" s="6" t="s">
        <v>38</v>
      </c>
      <c r="C11" s="26">
        <v>5</v>
      </c>
      <c r="D11" s="27">
        <v>2</v>
      </c>
      <c r="E11" s="12"/>
      <c r="F11" s="34">
        <f>(5+3+3+5+4)/5</f>
        <v>4</v>
      </c>
    </row>
    <row r="12" spans="1:7" s="4" customFormat="1" ht="22" customHeight="1" x14ac:dyDescent="0.2">
      <c r="A12" s="5" t="s">
        <v>12</v>
      </c>
      <c r="B12" s="6" t="s">
        <v>38</v>
      </c>
      <c r="C12" s="26">
        <v>2</v>
      </c>
      <c r="D12" s="27">
        <v>3</v>
      </c>
      <c r="E12" s="12"/>
      <c r="F12" s="34">
        <f>(3+4)/2</f>
        <v>3.5</v>
      </c>
    </row>
    <row r="13" spans="1:7" s="4" customFormat="1" ht="22" customHeight="1" x14ac:dyDescent="0.2">
      <c r="A13" s="5" t="s">
        <v>13</v>
      </c>
      <c r="B13" s="6" t="s">
        <v>43</v>
      </c>
      <c r="C13" s="26">
        <v>6</v>
      </c>
      <c r="D13" s="27">
        <v>0</v>
      </c>
      <c r="E13" s="12"/>
      <c r="F13" s="34">
        <f>(5+2+3+4+5)/5</f>
        <v>3.8</v>
      </c>
    </row>
    <row r="14" spans="1:7" s="4" customFormat="1" ht="22" customHeight="1" x14ac:dyDescent="0.2">
      <c r="A14" s="5" t="s">
        <v>14</v>
      </c>
      <c r="B14" s="6" t="s">
        <v>43</v>
      </c>
      <c r="C14" s="26">
        <v>7</v>
      </c>
      <c r="D14" s="27">
        <v>0</v>
      </c>
      <c r="E14" s="12"/>
      <c r="F14" s="34">
        <f>(3+3+4+3+3+3)/6</f>
        <v>3.1666666666666665</v>
      </c>
    </row>
    <row r="15" spans="1:7" s="4" customFormat="1" ht="22" customHeight="1" x14ac:dyDescent="0.2">
      <c r="A15" s="5" t="s">
        <v>44</v>
      </c>
      <c r="B15" s="6" t="s">
        <v>41</v>
      </c>
      <c r="C15" s="26">
        <v>3</v>
      </c>
      <c r="D15" s="27">
        <v>4</v>
      </c>
      <c r="E15" s="12"/>
      <c r="F15" s="34">
        <f>(5+1+2)/3</f>
        <v>2.6666666666666665</v>
      </c>
    </row>
    <row r="16" spans="1:7" s="4" customFormat="1" ht="22" customHeight="1" x14ac:dyDescent="0.2">
      <c r="A16" s="5" t="s">
        <v>15</v>
      </c>
      <c r="B16" s="6" t="s">
        <v>38</v>
      </c>
      <c r="C16" s="26">
        <v>7</v>
      </c>
      <c r="D16" s="27">
        <v>0</v>
      </c>
      <c r="E16" s="12"/>
      <c r="F16" s="34">
        <f>(5+5+5+5+5+5)/6</f>
        <v>5</v>
      </c>
    </row>
    <row r="17" spans="1:7" s="4" customFormat="1" ht="22" customHeight="1" x14ac:dyDescent="0.2">
      <c r="A17" s="5" t="s">
        <v>70</v>
      </c>
      <c r="B17" s="6" t="s">
        <v>69</v>
      </c>
      <c r="C17" s="26">
        <v>5</v>
      </c>
      <c r="D17" s="27">
        <v>1</v>
      </c>
      <c r="E17" s="12"/>
      <c r="F17" s="34">
        <f>(4+3+4+5)/4</f>
        <v>4</v>
      </c>
    </row>
    <row r="18" spans="1:7" s="4" customFormat="1" ht="22" customHeight="1" x14ac:dyDescent="0.2">
      <c r="A18" s="5" t="s">
        <v>16</v>
      </c>
      <c r="B18" s="6" t="s">
        <v>38</v>
      </c>
      <c r="C18" s="26">
        <v>7</v>
      </c>
      <c r="D18" s="27">
        <v>0</v>
      </c>
      <c r="E18" s="12"/>
      <c r="F18" s="34">
        <f>(5+4+5+5+5)/5</f>
        <v>4.8</v>
      </c>
      <c r="G18" s="4" t="s">
        <v>98</v>
      </c>
    </row>
    <row r="19" spans="1:7" s="4" customFormat="1" ht="30" customHeight="1" x14ac:dyDescent="0.2">
      <c r="A19" s="7" t="s">
        <v>48</v>
      </c>
      <c r="B19" s="6" t="s">
        <v>71</v>
      </c>
      <c r="C19" s="30">
        <v>4</v>
      </c>
      <c r="D19" s="31">
        <v>1</v>
      </c>
      <c r="E19" s="12"/>
      <c r="F19" s="36">
        <f>(5+4+5+5)/4</f>
        <v>4.75</v>
      </c>
    </row>
    <row r="20" spans="1:7" s="4" customFormat="1" ht="21.75" customHeight="1" x14ac:dyDescent="0.2">
      <c r="A20" s="7" t="s">
        <v>56</v>
      </c>
      <c r="B20" s="6" t="s">
        <v>7</v>
      </c>
      <c r="C20" s="30">
        <v>6</v>
      </c>
      <c r="D20" s="31">
        <v>1</v>
      </c>
      <c r="E20" s="12"/>
      <c r="F20" s="36">
        <f>(2+1+3+5+3)/5</f>
        <v>2.8</v>
      </c>
    </row>
    <row r="21" spans="1:7" s="4" customFormat="1" ht="22" customHeight="1" thickBot="1" x14ac:dyDescent="0.25">
      <c r="A21" s="10" t="s">
        <v>17</v>
      </c>
      <c r="B21" s="11" t="s">
        <v>38</v>
      </c>
      <c r="C21" s="32">
        <v>1</v>
      </c>
      <c r="D21" s="33">
        <v>3</v>
      </c>
      <c r="E21" s="13"/>
      <c r="F21" s="37">
        <f>3/1</f>
        <v>3</v>
      </c>
      <c r="G21" s="4" t="s">
        <v>4</v>
      </c>
    </row>
    <row r="22" spans="1:7" s="4" customFormat="1" ht="22" customHeight="1" thickTop="1" x14ac:dyDescent="0.2">
      <c r="A22" s="18" t="s">
        <v>18</v>
      </c>
      <c r="B22" s="19" t="s">
        <v>43</v>
      </c>
      <c r="C22" s="28">
        <v>5</v>
      </c>
      <c r="D22" s="29">
        <v>2</v>
      </c>
      <c r="E22" s="12"/>
      <c r="F22" s="35">
        <f>(2+4+5+2)/4</f>
        <v>3.25</v>
      </c>
    </row>
    <row r="23" spans="1:7" s="4" customFormat="1" ht="22" customHeight="1" x14ac:dyDescent="0.2">
      <c r="A23" s="5" t="s">
        <v>19</v>
      </c>
      <c r="B23" s="6" t="s">
        <v>38</v>
      </c>
      <c r="C23" s="26">
        <v>0</v>
      </c>
      <c r="D23" s="27">
        <v>3</v>
      </c>
      <c r="E23" s="12"/>
      <c r="F23" s="34" t="s">
        <v>99</v>
      </c>
    </row>
    <row r="24" spans="1:7" s="4" customFormat="1" ht="22" customHeight="1" x14ac:dyDescent="0.2">
      <c r="A24" s="5" t="s">
        <v>82</v>
      </c>
      <c r="B24" s="6" t="s">
        <v>83</v>
      </c>
      <c r="C24" s="26">
        <v>2</v>
      </c>
      <c r="D24" s="27">
        <v>1</v>
      </c>
      <c r="E24" s="12"/>
      <c r="F24" s="34">
        <f>(3+4)/2</f>
        <v>3.5</v>
      </c>
    </row>
    <row r="25" spans="1:7" s="4" customFormat="1" ht="22" customHeight="1" x14ac:dyDescent="0.2">
      <c r="A25" s="5" t="s">
        <v>49</v>
      </c>
      <c r="B25" s="6" t="s">
        <v>50</v>
      </c>
      <c r="C25" s="26">
        <v>7</v>
      </c>
      <c r="D25" s="27">
        <v>0</v>
      </c>
      <c r="E25" s="12"/>
      <c r="F25" s="34">
        <f>(3+3+5+5+5+4)/6</f>
        <v>4.166666666666667</v>
      </c>
    </row>
    <row r="26" spans="1:7" s="4" customFormat="1" ht="22" customHeight="1" x14ac:dyDescent="0.2">
      <c r="A26" s="5" t="s">
        <v>57</v>
      </c>
      <c r="B26" s="6" t="s">
        <v>7</v>
      </c>
      <c r="C26" s="26">
        <v>6</v>
      </c>
      <c r="D26" s="27">
        <v>0</v>
      </c>
      <c r="E26" s="12"/>
      <c r="F26" s="34">
        <f>(3+4+3+5+4)/5</f>
        <v>3.8</v>
      </c>
    </row>
    <row r="27" spans="1:7" s="4" customFormat="1" ht="22" customHeight="1" x14ac:dyDescent="0.2">
      <c r="A27" s="5" t="s">
        <v>51</v>
      </c>
      <c r="B27" s="6" t="s">
        <v>92</v>
      </c>
      <c r="C27" s="26">
        <v>2</v>
      </c>
      <c r="D27" s="27">
        <v>2</v>
      </c>
      <c r="E27" s="12"/>
      <c r="F27" s="34">
        <f>(3+5)/2</f>
        <v>4</v>
      </c>
    </row>
    <row r="28" spans="1:7" s="4" customFormat="1" ht="22" customHeight="1" x14ac:dyDescent="0.2">
      <c r="A28" s="5" t="s">
        <v>20</v>
      </c>
      <c r="B28" s="6" t="s">
        <v>38</v>
      </c>
      <c r="C28" s="26">
        <v>5</v>
      </c>
      <c r="D28" s="27">
        <v>1</v>
      </c>
      <c r="E28" s="12"/>
      <c r="F28" s="34">
        <f>(5+5+5+2+3)/5</f>
        <v>4</v>
      </c>
    </row>
    <row r="29" spans="1:7" s="4" customFormat="1" ht="22" customHeight="1" x14ac:dyDescent="0.2">
      <c r="A29" s="5" t="s">
        <v>94</v>
      </c>
      <c r="B29" s="6" t="s">
        <v>93</v>
      </c>
      <c r="C29" s="26">
        <v>5</v>
      </c>
      <c r="D29" s="27">
        <v>1</v>
      </c>
      <c r="E29" s="12"/>
      <c r="F29" s="34">
        <f>(5+4+5+3)/4</f>
        <v>4.25</v>
      </c>
    </row>
    <row r="30" spans="1:7" s="9" customFormat="1" ht="22" customHeight="1" x14ac:dyDescent="0.2">
      <c r="A30" s="5" t="s">
        <v>21</v>
      </c>
      <c r="B30" s="6" t="s">
        <v>38</v>
      </c>
      <c r="C30" s="26">
        <v>5</v>
      </c>
      <c r="D30" s="27">
        <v>2</v>
      </c>
      <c r="E30" s="12"/>
      <c r="F30" s="34">
        <f>(1+5+2+5)/4</f>
        <v>3.25</v>
      </c>
      <c r="G30" s="4" t="s">
        <v>100</v>
      </c>
    </row>
    <row r="31" spans="1:7" s="9" customFormat="1" ht="22" customHeight="1" x14ac:dyDescent="0.2">
      <c r="A31" s="5" t="s">
        <v>22</v>
      </c>
      <c r="B31" s="6" t="s">
        <v>38</v>
      </c>
      <c r="C31" s="26">
        <v>4</v>
      </c>
      <c r="D31" s="27">
        <v>2</v>
      </c>
      <c r="E31" s="12"/>
      <c r="F31" s="34">
        <f>(5+5+3+4)/4</f>
        <v>4.25</v>
      </c>
    </row>
    <row r="32" spans="1:7" s="9" customFormat="1" ht="22" customHeight="1" x14ac:dyDescent="0.2">
      <c r="A32" s="5" t="s">
        <v>58</v>
      </c>
      <c r="B32" s="6" t="s">
        <v>53</v>
      </c>
      <c r="C32" s="26">
        <v>2</v>
      </c>
      <c r="D32" s="27">
        <v>4</v>
      </c>
      <c r="E32" s="12"/>
      <c r="F32" s="34">
        <f>(1+5)/2</f>
        <v>3</v>
      </c>
      <c r="G32" s="4"/>
    </row>
    <row r="33" spans="1:8" s="9" customFormat="1" ht="22" customHeight="1" x14ac:dyDescent="0.2">
      <c r="A33" s="5" t="s">
        <v>59</v>
      </c>
      <c r="B33" s="6" t="s">
        <v>53</v>
      </c>
      <c r="C33" s="26">
        <v>6</v>
      </c>
      <c r="D33" s="27">
        <v>0</v>
      </c>
      <c r="E33" s="12"/>
      <c r="F33" s="34">
        <f>(5+5+5+5+5+5)/6</f>
        <v>5</v>
      </c>
      <c r="G33" s="4"/>
    </row>
    <row r="34" spans="1:8" s="9" customFormat="1" ht="22" customHeight="1" x14ac:dyDescent="0.2">
      <c r="A34" s="5" t="s">
        <v>45</v>
      </c>
      <c r="B34" s="6" t="s">
        <v>41</v>
      </c>
      <c r="C34" s="26">
        <v>6</v>
      </c>
      <c r="D34" s="27">
        <v>0</v>
      </c>
      <c r="E34" s="12"/>
      <c r="F34" s="34">
        <f>(5+3+4+4+5+4)/6</f>
        <v>4.166666666666667</v>
      </c>
    </row>
    <row r="35" spans="1:8" s="9" customFormat="1" ht="22" customHeight="1" x14ac:dyDescent="0.2">
      <c r="A35" s="5" t="s">
        <v>55</v>
      </c>
      <c r="B35" s="6" t="s">
        <v>53</v>
      </c>
      <c r="C35" s="26">
        <v>6</v>
      </c>
      <c r="D35" s="27">
        <v>0</v>
      </c>
      <c r="E35" s="12"/>
      <c r="F35" s="34">
        <f>(5+3+5+4+5+4)/6</f>
        <v>4.333333333333333</v>
      </c>
      <c r="G35" s="4"/>
    </row>
    <row r="36" spans="1:8" s="9" customFormat="1" ht="22" customHeight="1" x14ac:dyDescent="0.2">
      <c r="A36" s="5" t="s">
        <v>60</v>
      </c>
      <c r="B36" s="6" t="s">
        <v>7</v>
      </c>
      <c r="C36" s="26">
        <v>6</v>
      </c>
      <c r="D36" s="27">
        <v>0</v>
      </c>
      <c r="E36" s="12"/>
      <c r="F36" s="34">
        <f>(5+3+4+4+5+5)/6</f>
        <v>4.333333333333333</v>
      </c>
      <c r="G36" s="4"/>
    </row>
    <row r="37" spans="1:8" s="9" customFormat="1" ht="22" customHeight="1" x14ac:dyDescent="0.2">
      <c r="A37" s="5" t="s">
        <v>72</v>
      </c>
      <c r="B37" s="6" t="s">
        <v>69</v>
      </c>
      <c r="C37" s="26">
        <v>6</v>
      </c>
      <c r="D37" s="27">
        <v>0</v>
      </c>
      <c r="E37" s="12"/>
      <c r="F37" s="34">
        <f>(3+3+5+2+5+4)/6</f>
        <v>3.6666666666666665</v>
      </c>
      <c r="G37" s="4"/>
    </row>
    <row r="38" spans="1:8" s="9" customFormat="1" ht="22" customHeight="1" x14ac:dyDescent="0.2">
      <c r="A38" s="5" t="s">
        <v>23</v>
      </c>
      <c r="B38" s="6" t="s">
        <v>38</v>
      </c>
      <c r="C38" s="26">
        <v>5</v>
      </c>
      <c r="D38" s="27">
        <v>5</v>
      </c>
      <c r="E38" s="12"/>
      <c r="F38" s="34">
        <f>(5+3+5+4+5)/5</f>
        <v>4.4000000000000004</v>
      </c>
    </row>
    <row r="39" spans="1:8" s="9" customFormat="1" ht="22" customHeight="1" x14ac:dyDescent="0.2">
      <c r="A39" s="5" t="s">
        <v>61</v>
      </c>
      <c r="B39" s="6" t="s">
        <v>7</v>
      </c>
      <c r="C39" s="26">
        <v>5</v>
      </c>
      <c r="D39" s="27">
        <v>1</v>
      </c>
      <c r="E39" s="12"/>
      <c r="F39" s="34">
        <f>(4+5+3+3+5)/5</f>
        <v>4</v>
      </c>
      <c r="G39" s="4"/>
    </row>
    <row r="40" spans="1:8" s="9" customFormat="1" ht="22" customHeight="1" x14ac:dyDescent="0.2">
      <c r="A40" s="5" t="s">
        <v>46</v>
      </c>
      <c r="B40" s="6" t="s">
        <v>43</v>
      </c>
      <c r="C40" s="26">
        <v>3</v>
      </c>
      <c r="D40" s="27">
        <v>3</v>
      </c>
      <c r="E40" s="12"/>
      <c r="F40" s="34">
        <f>(3+5+5)/3</f>
        <v>4.333333333333333</v>
      </c>
      <c r="G40" s="4"/>
      <c r="H40" s="4"/>
    </row>
    <row r="41" spans="1:8" s="9" customFormat="1" ht="22" customHeight="1" x14ac:dyDescent="0.2">
      <c r="A41" s="7" t="s">
        <v>24</v>
      </c>
      <c r="B41" s="8" t="s">
        <v>38</v>
      </c>
      <c r="C41" s="30">
        <v>2</v>
      </c>
      <c r="D41" s="31">
        <v>5</v>
      </c>
      <c r="E41" s="12"/>
      <c r="F41" s="36">
        <f>5/1</f>
        <v>5</v>
      </c>
      <c r="G41" s="4" t="s">
        <v>100</v>
      </c>
    </row>
    <row r="42" spans="1:8" s="9" customFormat="1" ht="22" customHeight="1" thickBot="1" x14ac:dyDescent="0.25">
      <c r="A42" s="10" t="s">
        <v>62</v>
      </c>
      <c r="B42" s="11" t="s">
        <v>67</v>
      </c>
      <c r="C42" s="32">
        <v>5</v>
      </c>
      <c r="D42" s="33">
        <v>1</v>
      </c>
      <c r="E42" s="20"/>
      <c r="F42" s="37">
        <f>(5+3+4+3)/4</f>
        <v>3.75</v>
      </c>
      <c r="G42" s="4"/>
    </row>
    <row r="43" spans="1:8" s="9" customFormat="1" ht="22" customHeight="1" thickTop="1" x14ac:dyDescent="0.2">
      <c r="A43" s="18" t="s">
        <v>25</v>
      </c>
      <c r="B43" s="19" t="s">
        <v>38</v>
      </c>
      <c r="C43" s="28">
        <v>3</v>
      </c>
      <c r="D43" s="29">
        <v>3</v>
      </c>
      <c r="E43" s="12"/>
      <c r="F43" s="35">
        <f>(5+5+5)/3</f>
        <v>5</v>
      </c>
      <c r="G43" s="4"/>
    </row>
    <row r="44" spans="1:8" s="9" customFormat="1" ht="22" customHeight="1" x14ac:dyDescent="0.2">
      <c r="A44" s="5" t="s">
        <v>26</v>
      </c>
      <c r="B44" s="6" t="s">
        <v>38</v>
      </c>
      <c r="C44" s="26">
        <v>4</v>
      </c>
      <c r="D44" s="27">
        <v>2</v>
      </c>
      <c r="E44" s="12"/>
      <c r="F44" s="34">
        <f>(1+5+5+1)/4</f>
        <v>3</v>
      </c>
      <c r="G44" s="4"/>
    </row>
    <row r="45" spans="1:8" s="9" customFormat="1" ht="22" customHeight="1" x14ac:dyDescent="0.2">
      <c r="A45" s="5" t="s">
        <v>84</v>
      </c>
      <c r="B45" s="6" t="s">
        <v>83</v>
      </c>
      <c r="C45" s="26">
        <v>4</v>
      </c>
      <c r="D45" s="27">
        <v>2</v>
      </c>
      <c r="E45" s="12"/>
      <c r="F45" s="34">
        <f>(2+5+5+5)/4</f>
        <v>4.25</v>
      </c>
      <c r="G45" s="4"/>
    </row>
    <row r="46" spans="1:8" s="9" customFormat="1" ht="22" customHeight="1" x14ac:dyDescent="0.2">
      <c r="A46" s="5" t="s">
        <v>63</v>
      </c>
      <c r="B46" s="6" t="s">
        <v>53</v>
      </c>
      <c r="C46" s="26">
        <v>6</v>
      </c>
      <c r="D46" s="27">
        <v>0</v>
      </c>
      <c r="E46" s="12"/>
      <c r="F46" s="34">
        <f>(2+5+4+3+4)/5</f>
        <v>3.6</v>
      </c>
      <c r="G46" s="4" t="s">
        <v>100</v>
      </c>
    </row>
    <row r="47" spans="1:8" s="9" customFormat="1" ht="30.75" customHeight="1" x14ac:dyDescent="0.2">
      <c r="A47" s="5" t="s">
        <v>27</v>
      </c>
      <c r="B47" s="6" t="s">
        <v>52</v>
      </c>
      <c r="C47" s="26">
        <v>4</v>
      </c>
      <c r="D47" s="27">
        <v>2</v>
      </c>
      <c r="E47" s="12"/>
      <c r="F47" s="34">
        <f>(4+2+5+5)/4</f>
        <v>4</v>
      </c>
      <c r="G47" s="4"/>
    </row>
    <row r="48" spans="1:8" s="9" customFormat="1" ht="21.75" customHeight="1" x14ac:dyDescent="0.2">
      <c r="A48" s="5" t="s">
        <v>73</v>
      </c>
      <c r="B48" s="6" t="s">
        <v>69</v>
      </c>
      <c r="C48" s="26">
        <v>7</v>
      </c>
      <c r="D48" s="27">
        <v>0</v>
      </c>
      <c r="E48" s="12"/>
      <c r="F48" s="34">
        <f>(3+2+5+2+5+4)/6</f>
        <v>3.5</v>
      </c>
      <c r="G48" s="4"/>
    </row>
    <row r="49" spans="1:7" s="9" customFormat="1" ht="21.75" customHeight="1" x14ac:dyDescent="0.2">
      <c r="A49" s="5" t="s">
        <v>95</v>
      </c>
      <c r="B49" s="6" t="s">
        <v>93</v>
      </c>
      <c r="C49" s="26">
        <v>5</v>
      </c>
      <c r="D49" s="27">
        <v>1</v>
      </c>
      <c r="E49" s="12"/>
      <c r="F49" s="34">
        <f>(5+4+2+5)/4</f>
        <v>4</v>
      </c>
      <c r="G49" s="4"/>
    </row>
    <row r="50" spans="1:7" s="9" customFormat="1" ht="21.75" customHeight="1" x14ac:dyDescent="0.2">
      <c r="A50" s="5" t="s">
        <v>74</v>
      </c>
      <c r="B50" s="6" t="s">
        <v>69</v>
      </c>
      <c r="C50" s="26">
        <v>4</v>
      </c>
      <c r="D50" s="27">
        <v>2</v>
      </c>
      <c r="E50" s="12"/>
      <c r="F50" s="34">
        <f>(5+4+5+4)/4</f>
        <v>4.5</v>
      </c>
    </row>
    <row r="51" spans="1:7" s="9" customFormat="1" ht="22" customHeight="1" x14ac:dyDescent="0.2">
      <c r="A51" s="5" t="s">
        <v>28</v>
      </c>
      <c r="B51" s="6" t="s">
        <v>43</v>
      </c>
      <c r="C51" s="26">
        <v>4</v>
      </c>
      <c r="D51" s="27">
        <v>3</v>
      </c>
      <c r="E51" s="12"/>
      <c r="F51" s="34">
        <f>(4+5+4)/3</f>
        <v>4.333333333333333</v>
      </c>
      <c r="G51" s="4"/>
    </row>
    <row r="52" spans="1:7" s="9" customFormat="1" ht="22" customHeight="1" x14ac:dyDescent="0.2">
      <c r="A52" s="5" t="s">
        <v>75</v>
      </c>
      <c r="B52" s="6" t="s">
        <v>85</v>
      </c>
      <c r="C52" s="26">
        <v>5</v>
      </c>
      <c r="D52" s="27">
        <v>1</v>
      </c>
      <c r="E52" s="12"/>
      <c r="F52" s="34">
        <f>(2+2+5+3+4)/5</f>
        <v>3.2</v>
      </c>
      <c r="G52" s="4"/>
    </row>
    <row r="53" spans="1:7" s="9" customFormat="1" ht="22" customHeight="1" x14ac:dyDescent="0.2">
      <c r="A53" s="5" t="s">
        <v>64</v>
      </c>
      <c r="B53" s="6" t="s">
        <v>7</v>
      </c>
      <c r="C53" s="26">
        <v>6</v>
      </c>
      <c r="D53" s="27">
        <v>0</v>
      </c>
      <c r="E53" s="12"/>
      <c r="F53" s="34">
        <f>(3+4+5+4+4+5)/6</f>
        <v>4.166666666666667</v>
      </c>
      <c r="G53" s="4"/>
    </row>
    <row r="54" spans="1:7" s="9" customFormat="1" ht="22" customHeight="1" x14ac:dyDescent="0.2">
      <c r="A54" s="5" t="s">
        <v>86</v>
      </c>
      <c r="B54" s="6" t="s">
        <v>83</v>
      </c>
      <c r="C54" s="26">
        <v>5</v>
      </c>
      <c r="D54" s="27">
        <v>1</v>
      </c>
      <c r="E54" s="12"/>
      <c r="F54" s="34">
        <f>(1+4+2+2+4)/5</f>
        <v>2.6</v>
      </c>
    </row>
    <row r="55" spans="1:7" s="9" customFormat="1" ht="22" customHeight="1" x14ac:dyDescent="0.2">
      <c r="A55" s="5" t="s">
        <v>76</v>
      </c>
      <c r="B55" s="6" t="s">
        <v>69</v>
      </c>
      <c r="C55" s="26">
        <v>6</v>
      </c>
      <c r="D55" s="27">
        <v>0</v>
      </c>
      <c r="E55" s="12"/>
      <c r="F55" s="34">
        <f>(1+2+5+3+5+4)/6</f>
        <v>3.3333333333333335</v>
      </c>
      <c r="G55" s="4"/>
    </row>
    <row r="56" spans="1:7" s="9" customFormat="1" ht="22" customHeight="1" x14ac:dyDescent="0.2">
      <c r="A56" s="5" t="s">
        <v>29</v>
      </c>
      <c r="B56" s="6" t="s">
        <v>38</v>
      </c>
      <c r="C56" s="26">
        <v>6</v>
      </c>
      <c r="D56" s="27">
        <v>1</v>
      </c>
      <c r="E56" s="12"/>
      <c r="F56" s="34">
        <f>(5+4+5+5+5)/5</f>
        <v>4.8</v>
      </c>
    </row>
    <row r="57" spans="1:7" s="9" customFormat="1" ht="22" customHeight="1" x14ac:dyDescent="0.2">
      <c r="A57" s="5" t="s">
        <v>30</v>
      </c>
      <c r="B57" s="6" t="s">
        <v>38</v>
      </c>
      <c r="C57" s="26">
        <v>2</v>
      </c>
      <c r="D57" s="27">
        <v>4</v>
      </c>
      <c r="E57" s="12"/>
      <c r="F57" s="34">
        <f>(5+4)/2</f>
        <v>4.5</v>
      </c>
      <c r="G57" s="4" t="s">
        <v>101</v>
      </c>
    </row>
    <row r="58" spans="1:7" s="9" customFormat="1" ht="22" customHeight="1" x14ac:dyDescent="0.2">
      <c r="A58" s="5" t="s">
        <v>31</v>
      </c>
      <c r="B58" s="6" t="s">
        <v>38</v>
      </c>
      <c r="C58" s="26">
        <v>3</v>
      </c>
      <c r="D58" s="27">
        <v>4</v>
      </c>
      <c r="E58" s="12"/>
      <c r="F58" s="34">
        <f>(4+3)/2</f>
        <v>3.5</v>
      </c>
      <c r="G58" s="4" t="s">
        <v>100</v>
      </c>
    </row>
    <row r="59" spans="1:7" s="9" customFormat="1" ht="22" customHeight="1" x14ac:dyDescent="0.2">
      <c r="A59" s="5" t="s">
        <v>65</v>
      </c>
      <c r="B59" s="6" t="s">
        <v>53</v>
      </c>
      <c r="C59" s="26">
        <v>6</v>
      </c>
      <c r="D59" s="27">
        <v>0</v>
      </c>
      <c r="E59" s="12"/>
      <c r="F59" s="34">
        <f>(5+4+5+4+5+5)/6</f>
        <v>4.666666666666667</v>
      </c>
    </row>
    <row r="60" spans="1:7" s="9" customFormat="1" ht="22" customHeight="1" x14ac:dyDescent="0.2">
      <c r="A60" s="5" t="s">
        <v>47</v>
      </c>
      <c r="B60" s="6" t="s">
        <v>77</v>
      </c>
      <c r="C60" s="26">
        <v>5</v>
      </c>
      <c r="D60" s="27">
        <v>2</v>
      </c>
      <c r="E60" s="12"/>
      <c r="F60" s="34">
        <f>(3+2+5+4)/4</f>
        <v>3.5</v>
      </c>
    </row>
    <row r="61" spans="1:7" s="9" customFormat="1" ht="22" customHeight="1" x14ac:dyDescent="0.2">
      <c r="A61" s="7" t="s">
        <v>32</v>
      </c>
      <c r="B61" s="8" t="s">
        <v>38</v>
      </c>
      <c r="C61" s="30">
        <v>6</v>
      </c>
      <c r="D61" s="31">
        <v>0</v>
      </c>
      <c r="E61" s="12"/>
      <c r="F61" s="36">
        <f>(5+2+5+4+5+2)/6</f>
        <v>3.8333333333333335</v>
      </c>
    </row>
    <row r="62" spans="1:7" s="9" customFormat="1" ht="22" customHeight="1" x14ac:dyDescent="0.2">
      <c r="A62" s="5" t="s">
        <v>33</v>
      </c>
      <c r="B62" s="6" t="s">
        <v>38</v>
      </c>
      <c r="C62" s="26">
        <v>4</v>
      </c>
      <c r="D62" s="27">
        <v>1</v>
      </c>
      <c r="E62" s="12"/>
      <c r="F62" s="34">
        <f>(1+5+5+3+2)/5</f>
        <v>3.2</v>
      </c>
      <c r="G62" s="4"/>
    </row>
    <row r="63" spans="1:7" s="9" customFormat="1" ht="22" customHeight="1" thickBot="1" x14ac:dyDescent="0.25">
      <c r="A63" s="10" t="s">
        <v>34</v>
      </c>
      <c r="B63" s="11" t="s">
        <v>38</v>
      </c>
      <c r="C63" s="32">
        <v>4</v>
      </c>
      <c r="D63" s="33">
        <v>2</v>
      </c>
      <c r="E63" s="13"/>
      <c r="F63" s="37">
        <f>(3+4+5+3)/4</f>
        <v>3.75</v>
      </c>
    </row>
    <row r="64" spans="1:7" s="9" customFormat="1" ht="22" customHeight="1" thickTop="1" x14ac:dyDescent="0.2">
      <c r="A64" s="18" t="s">
        <v>87</v>
      </c>
      <c r="B64" s="19" t="s">
        <v>83</v>
      </c>
      <c r="C64" s="28">
        <v>1</v>
      </c>
      <c r="D64" s="29">
        <v>5</v>
      </c>
      <c r="E64" s="12"/>
      <c r="F64" s="34">
        <f>4/1</f>
        <v>4</v>
      </c>
      <c r="G64" s="43"/>
    </row>
    <row r="65" spans="1:7" s="9" customFormat="1" ht="22" customHeight="1" x14ac:dyDescent="0.2">
      <c r="A65" s="5" t="s">
        <v>35</v>
      </c>
      <c r="B65" s="6" t="s">
        <v>89</v>
      </c>
      <c r="C65" s="26">
        <v>4</v>
      </c>
      <c r="D65" s="27">
        <v>2</v>
      </c>
      <c r="E65" s="12"/>
      <c r="F65" s="34">
        <f>(5+5+5+5)/4</f>
        <v>5</v>
      </c>
    </row>
    <row r="66" spans="1:7" s="9" customFormat="1" ht="22" customHeight="1" x14ac:dyDescent="0.2">
      <c r="A66" s="5" t="s">
        <v>78</v>
      </c>
      <c r="B66" s="6" t="s">
        <v>69</v>
      </c>
      <c r="C66" s="26">
        <v>5</v>
      </c>
      <c r="D66" s="27">
        <v>1</v>
      </c>
      <c r="E66" s="12"/>
      <c r="F66" s="34">
        <f>(4+4+2+4+4)/5</f>
        <v>3.6</v>
      </c>
    </row>
    <row r="67" spans="1:7" s="9" customFormat="1" ht="22" customHeight="1" x14ac:dyDescent="0.2">
      <c r="A67" s="5" t="s">
        <v>88</v>
      </c>
      <c r="B67" s="6" t="s">
        <v>83</v>
      </c>
      <c r="C67" s="26">
        <v>5</v>
      </c>
      <c r="D67" s="27">
        <v>2</v>
      </c>
      <c r="E67" s="12"/>
      <c r="F67" s="34">
        <f>(4+5+5+4)/4</f>
        <v>4.5</v>
      </c>
    </row>
    <row r="68" spans="1:7" s="9" customFormat="1" ht="30" customHeight="1" x14ac:dyDescent="0.2">
      <c r="A68" s="5" t="s">
        <v>4</v>
      </c>
      <c r="B68" s="6" t="s">
        <v>5</v>
      </c>
      <c r="C68" s="26">
        <v>4</v>
      </c>
      <c r="D68" s="27">
        <v>1</v>
      </c>
      <c r="E68" s="12"/>
      <c r="F68" s="34">
        <f>(3+2+5+3)/4</f>
        <v>3.25</v>
      </c>
    </row>
    <row r="69" spans="1:7" s="9" customFormat="1" ht="22" customHeight="1" x14ac:dyDescent="0.2">
      <c r="A69" s="5" t="s">
        <v>66</v>
      </c>
      <c r="B69" s="6" t="s">
        <v>53</v>
      </c>
      <c r="C69" s="26">
        <v>5</v>
      </c>
      <c r="D69" s="27">
        <v>0</v>
      </c>
      <c r="E69" s="12"/>
      <c r="F69" s="34">
        <f>(5+5+3+5+5)/5</f>
        <v>4.5999999999999996</v>
      </c>
    </row>
    <row r="70" spans="1:7" s="9" customFormat="1" ht="30" customHeight="1" x14ac:dyDescent="0.2">
      <c r="A70" s="5" t="s">
        <v>90</v>
      </c>
      <c r="B70" s="6" t="s">
        <v>91</v>
      </c>
      <c r="C70" s="26">
        <v>6</v>
      </c>
      <c r="D70" s="27">
        <v>1</v>
      </c>
      <c r="E70" s="12"/>
      <c r="F70" s="34">
        <f>(5+5+3+5+5)/5</f>
        <v>4.5999999999999996</v>
      </c>
    </row>
    <row r="71" spans="1:7" s="9" customFormat="1" ht="22" customHeight="1" thickBot="1" x14ac:dyDescent="0.25">
      <c r="A71" s="10" t="s">
        <v>36</v>
      </c>
      <c r="B71" s="11" t="s">
        <v>43</v>
      </c>
      <c r="C71" s="32">
        <v>5</v>
      </c>
      <c r="D71" s="33">
        <v>2</v>
      </c>
      <c r="E71" s="13"/>
      <c r="F71" s="37">
        <f>(5+5+5+5)/4</f>
        <v>5</v>
      </c>
      <c r="G71" s="43"/>
    </row>
    <row r="72" spans="1:7" s="9" customFormat="1" ht="11" customHeight="1" thickTop="1" thickBot="1" x14ac:dyDescent="0.25">
      <c r="A72" s="21"/>
      <c r="B72" s="22"/>
      <c r="C72" s="23"/>
      <c r="D72" s="23"/>
      <c r="E72" s="23"/>
      <c r="F72" s="38"/>
    </row>
    <row r="73" spans="1:7" s="9" customFormat="1" ht="41.25" customHeight="1" thickTop="1" thickBot="1" x14ac:dyDescent="0.25">
      <c r="A73" s="44" t="s">
        <v>39</v>
      </c>
      <c r="B73" s="45"/>
      <c r="C73" s="45"/>
      <c r="D73" s="46"/>
      <c r="E73" s="12"/>
      <c r="F73" s="3" t="s">
        <v>37</v>
      </c>
    </row>
    <row r="74" spans="1:7" s="9" customFormat="1" ht="22" customHeight="1" x14ac:dyDescent="0.2">
      <c r="A74" s="24" t="s">
        <v>0</v>
      </c>
      <c r="B74" s="25" t="s">
        <v>1</v>
      </c>
      <c r="C74" s="39"/>
      <c r="D74" s="40"/>
      <c r="E74" s="12"/>
      <c r="F74" s="36"/>
    </row>
    <row r="75" spans="1:7" s="9" customFormat="1" ht="22" customHeight="1" x14ac:dyDescent="0.2">
      <c r="A75" s="7" t="s">
        <v>102</v>
      </c>
      <c r="B75" s="8"/>
      <c r="C75" s="41"/>
      <c r="D75" s="42"/>
      <c r="E75" s="12"/>
      <c r="F75" s="36"/>
      <c r="G75" s="43"/>
    </row>
    <row r="76" spans="1:7" s="9" customFormat="1" ht="22" customHeight="1" x14ac:dyDescent="0.2">
      <c r="A76" s="7" t="s">
        <v>103</v>
      </c>
      <c r="B76" s="8"/>
      <c r="C76" s="41"/>
      <c r="D76" s="42"/>
      <c r="E76" s="12"/>
      <c r="F76" s="36"/>
    </row>
    <row r="77" spans="1:7" s="9" customFormat="1" ht="33" customHeight="1" x14ac:dyDescent="0.2">
      <c r="A77" s="7" t="s">
        <v>104</v>
      </c>
      <c r="B77" s="8"/>
      <c r="C77" s="41"/>
      <c r="D77" s="42"/>
      <c r="E77" s="12"/>
      <c r="F77" s="36"/>
    </row>
    <row r="78" spans="1:7" s="9" customFormat="1" ht="22" customHeight="1" x14ac:dyDescent="0.2">
      <c r="A78" s="7" t="s">
        <v>105</v>
      </c>
      <c r="B78" s="8"/>
      <c r="C78" s="41"/>
      <c r="D78" s="42"/>
      <c r="E78" s="12"/>
      <c r="F78" s="36"/>
    </row>
    <row r="79" spans="1:7" s="9" customFormat="1" ht="22" customHeight="1" x14ac:dyDescent="0.2">
      <c r="A79" s="7" t="s">
        <v>106</v>
      </c>
      <c r="B79" s="8"/>
      <c r="C79" s="41"/>
      <c r="D79" s="42"/>
      <c r="E79" s="12"/>
      <c r="F79" s="36">
        <f>5/1</f>
        <v>5</v>
      </c>
    </row>
    <row r="80" spans="1:7" s="9" customFormat="1" ht="22" customHeight="1" x14ac:dyDescent="0.2">
      <c r="A80" s="7" t="s">
        <v>107</v>
      </c>
      <c r="B80" s="8"/>
      <c r="C80" s="41"/>
      <c r="D80" s="42"/>
      <c r="E80" s="12"/>
      <c r="F80" s="36">
        <f t="shared" ref="F80:F83" si="0">5/1</f>
        <v>5</v>
      </c>
    </row>
    <row r="81" spans="1:6" s="9" customFormat="1" ht="22" customHeight="1" x14ac:dyDescent="0.2">
      <c r="A81" s="7" t="s">
        <v>108</v>
      </c>
      <c r="B81" s="8"/>
      <c r="C81" s="41"/>
      <c r="D81" s="42"/>
      <c r="E81" s="12"/>
      <c r="F81" s="36">
        <f t="shared" si="0"/>
        <v>5</v>
      </c>
    </row>
    <row r="82" spans="1:6" s="9" customFormat="1" ht="22" customHeight="1" x14ac:dyDescent="0.2">
      <c r="A82" s="7" t="s">
        <v>109</v>
      </c>
      <c r="B82" s="8"/>
      <c r="C82" s="41"/>
      <c r="D82" s="42"/>
      <c r="E82" s="12"/>
      <c r="F82" s="36">
        <f t="shared" si="0"/>
        <v>5</v>
      </c>
    </row>
    <row r="83" spans="1:6" s="9" customFormat="1" ht="22" customHeight="1" thickBot="1" x14ac:dyDescent="0.25">
      <c r="A83" s="7" t="s">
        <v>110</v>
      </c>
      <c r="B83" s="8"/>
      <c r="C83" s="41"/>
      <c r="D83" s="42"/>
      <c r="E83" s="12"/>
      <c r="F83" s="36">
        <f t="shared" si="0"/>
        <v>5</v>
      </c>
    </row>
    <row r="84" spans="1:6" s="9" customFormat="1" ht="22" customHeight="1" thickBot="1" x14ac:dyDescent="0.25">
      <c r="A84" s="47" t="s">
        <v>96</v>
      </c>
      <c r="B84" s="48"/>
      <c r="C84" s="48"/>
      <c r="D84" s="48"/>
      <c r="E84" s="48"/>
      <c r="F84" s="49"/>
    </row>
    <row r="85" spans="1:6" ht="16" thickTop="1" x14ac:dyDescent="0.2"/>
  </sheetData>
  <mergeCells count="2">
    <mergeCell ref="A73:D73"/>
    <mergeCell ref="A84:F84"/>
  </mergeCells>
  <printOptions horizontalCentered="1"/>
  <pageMargins left="0.25" right="0.25" top="1.25" bottom="0.3" header="0.3" footer="0.3"/>
  <pageSetup orientation="landscape" horizontalDpi="4294967293" verticalDpi="4294967293" r:id="rId1"/>
  <headerFooter>
    <oddHeader>&amp;C&amp;"Arial,Bold"&amp;14Diocese of New Jersey
Discerning Our Common Call
Core Values &amp;&amp; Priorities Evaluation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Diocese of New Jersey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B. Jones</dc:creator>
  <cp:lastModifiedBy>Microsoft Office User</cp:lastModifiedBy>
  <cp:lastPrinted>2017-09-22T18:34:39Z</cp:lastPrinted>
  <dcterms:created xsi:type="dcterms:W3CDTF">2017-09-14T13:27:31Z</dcterms:created>
  <dcterms:modified xsi:type="dcterms:W3CDTF">2017-09-29T19:48:24Z</dcterms:modified>
</cp:coreProperties>
</file>