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8025" windowHeight="3315" firstSheet="9" activeTab="13"/>
  </bookViews>
  <sheets>
    <sheet name="6 Month Income &amp; Expense" sheetId="20" r:id="rId1"/>
    <sheet name="2.1 Supply &amp; Demand" sheetId="2" r:id="rId2"/>
    <sheet name="2.1 Revised Break Even (S&amp;D) " sheetId="8" r:id="rId3"/>
    <sheet name="2.1 Change in Income (S&amp;D)" sheetId="9" r:id="rId4"/>
    <sheet name="12.3 Outsourcing Costs" sheetId="10" r:id="rId5"/>
    <sheet name="15.1 Break Even Analysis I " sheetId="13" r:id="rId6"/>
    <sheet name="15.1 Break Even Analysis II" sheetId="17" r:id="rId7"/>
    <sheet name="15.2 Income Projections" sheetId="3" r:id="rId8"/>
    <sheet name="15.3 Historical Figures  " sheetId="1" r:id="rId9"/>
    <sheet name="15.3 BE at New Location" sheetId="15" r:id="rId10"/>
    <sheet name="15.3 &quot;What If&quot; Scenarios" sheetId="19" r:id="rId11"/>
    <sheet name="15.4 Income Statement" sheetId="4" r:id="rId12"/>
    <sheet name="15.4 Balance Sheet" sheetId="5" r:id="rId13"/>
    <sheet name="15.4 Ratios " sheetId="18" r:id="rId14"/>
  </sheets>
  <calcPr calcId="145621"/>
</workbook>
</file>

<file path=xl/calcChain.xml><?xml version="1.0" encoding="utf-8"?>
<calcChain xmlns="http://schemas.openxmlformats.org/spreadsheetml/2006/main">
  <c r="O35" i="9" l="1"/>
  <c r="O34" i="9"/>
  <c r="O33" i="9"/>
  <c r="O32" i="9"/>
  <c r="O31" i="9"/>
  <c r="O30" i="9"/>
  <c r="O29" i="9"/>
  <c r="O28" i="9"/>
  <c r="O27" i="9"/>
  <c r="O26" i="9"/>
  <c r="O25" i="9"/>
  <c r="O24" i="9"/>
  <c r="O36" i="9" s="1"/>
  <c r="O39" i="9" s="1"/>
  <c r="O21" i="9"/>
  <c r="B70" i="19" l="1"/>
  <c r="E68" i="19"/>
  <c r="D68" i="19"/>
  <c r="E67" i="19"/>
  <c r="D67" i="19"/>
  <c r="E66" i="19"/>
  <c r="D66" i="19"/>
  <c r="E65" i="19"/>
  <c r="D65" i="19"/>
  <c r="B46" i="19"/>
  <c r="E44" i="19"/>
  <c r="D44" i="19"/>
  <c r="E43" i="19"/>
  <c r="D43" i="19"/>
  <c r="E42" i="19"/>
  <c r="D42" i="19"/>
  <c r="E41" i="19"/>
  <c r="D41" i="19"/>
  <c r="B22" i="19"/>
  <c r="E20" i="19"/>
  <c r="D20" i="19"/>
  <c r="F20" i="19" s="1"/>
  <c r="G20" i="19" s="1"/>
  <c r="H20" i="19" s="1"/>
  <c r="E19" i="19"/>
  <c r="D19" i="19"/>
  <c r="E18" i="19"/>
  <c r="D18" i="19"/>
  <c r="E17" i="19"/>
  <c r="D17" i="19"/>
  <c r="C45" i="1"/>
  <c r="N13" i="1"/>
  <c r="N12" i="1"/>
  <c r="N11" i="1"/>
  <c r="N10" i="1"/>
  <c r="N6" i="1"/>
  <c r="N5" i="1"/>
  <c r="N4" i="1"/>
  <c r="N3" i="1"/>
  <c r="H35" i="15"/>
  <c r="F35" i="15"/>
  <c r="B39" i="15"/>
  <c r="E37" i="15"/>
  <c r="D37" i="15"/>
  <c r="G37" i="15" s="1"/>
  <c r="H37" i="15" s="1"/>
  <c r="E36" i="15"/>
  <c r="D36" i="15"/>
  <c r="F36" i="15" s="1"/>
  <c r="G36" i="15" s="1"/>
  <c r="H36" i="15" s="1"/>
  <c r="E35" i="15"/>
  <c r="D35" i="15"/>
  <c r="G35" i="15" s="1"/>
  <c r="E34" i="15"/>
  <c r="D34" i="15"/>
  <c r="F34" i="15" s="1"/>
  <c r="G34" i="15" s="1"/>
  <c r="H34" i="15" s="1"/>
  <c r="B24" i="15"/>
  <c r="G43" i="3"/>
  <c r="G42" i="3"/>
  <c r="G41" i="3"/>
  <c r="G40" i="3"/>
  <c r="H12" i="3" s="1"/>
  <c r="F43" i="3"/>
  <c r="F42" i="3"/>
  <c r="G12" i="3" s="1"/>
  <c r="F41" i="3"/>
  <c r="F40" i="3"/>
  <c r="E43" i="3"/>
  <c r="E42" i="3"/>
  <c r="F12" i="3" s="1"/>
  <c r="E41" i="3"/>
  <c r="E40" i="3"/>
  <c r="D43" i="3"/>
  <c r="D42" i="3"/>
  <c r="D41" i="3"/>
  <c r="D40" i="3"/>
  <c r="E12" i="3" s="1"/>
  <c r="C43" i="3"/>
  <c r="C42" i="3"/>
  <c r="C41" i="3"/>
  <c r="C40" i="3"/>
  <c r="D12" i="3" s="1"/>
  <c r="B43" i="3"/>
  <c r="B42" i="3"/>
  <c r="B41" i="3"/>
  <c r="B40" i="3"/>
  <c r="F65" i="19" l="1"/>
  <c r="G65" i="19" s="1"/>
  <c r="H65" i="19" s="1"/>
  <c r="F17" i="19"/>
  <c r="G17" i="19" s="1"/>
  <c r="H17" i="19" s="1"/>
  <c r="F18" i="19"/>
  <c r="G18" i="19" s="1"/>
  <c r="H18" i="19" s="1"/>
  <c r="F37" i="15"/>
  <c r="F68" i="19"/>
  <c r="G68" i="19" s="1"/>
  <c r="H68" i="19" s="1"/>
  <c r="F67" i="19"/>
  <c r="G67" i="19" s="1"/>
  <c r="H67" i="19" s="1"/>
  <c r="F66" i="19"/>
  <c r="G66" i="19" s="1"/>
  <c r="H66" i="19" s="1"/>
  <c r="F44" i="19"/>
  <c r="G44" i="19" s="1"/>
  <c r="H44" i="19" s="1"/>
  <c r="F41" i="19"/>
  <c r="G41" i="19" s="1"/>
  <c r="H41" i="19" s="1"/>
  <c r="F43" i="19"/>
  <c r="G43" i="19" s="1"/>
  <c r="H43" i="19" s="1"/>
  <c r="F42" i="19"/>
  <c r="G42" i="19" s="1"/>
  <c r="H42" i="19" s="1"/>
  <c r="F19" i="19"/>
  <c r="G19" i="19" s="1"/>
  <c r="H19" i="19" s="1"/>
  <c r="G22" i="19" s="1"/>
  <c r="D25" i="19" s="1"/>
  <c r="D26" i="19" s="1"/>
  <c r="B29" i="19" s="1"/>
  <c r="G39" i="15"/>
  <c r="D42" i="15" s="1"/>
  <c r="D43" i="15" s="1"/>
  <c r="B46" i="15" s="1"/>
  <c r="G35" i="1"/>
  <c r="G70" i="19" l="1"/>
  <c r="C46" i="15"/>
  <c r="C47" i="15" s="1"/>
  <c r="F46" i="15"/>
  <c r="F47" i="15" s="1"/>
  <c r="E46" i="15"/>
  <c r="E47" i="15" s="1"/>
  <c r="D46" i="15"/>
  <c r="D47" i="15" s="1"/>
  <c r="D73" i="19"/>
  <c r="D74" i="19" s="1"/>
  <c r="B77" i="19" s="1"/>
  <c r="E77" i="19" s="1"/>
  <c r="E78" i="19" s="1"/>
  <c r="G46" i="19"/>
  <c r="D49" i="19" s="1"/>
  <c r="D50" i="19" s="1"/>
  <c r="B53" i="19" s="1"/>
  <c r="E53" i="19" s="1"/>
  <c r="E54" i="19" s="1"/>
  <c r="C53" i="19"/>
  <c r="C54" i="19" s="1"/>
  <c r="F29" i="19"/>
  <c r="F30" i="19" s="1"/>
  <c r="D29" i="19"/>
  <c r="D30" i="19" s="1"/>
  <c r="C29" i="19"/>
  <c r="C30" i="19" s="1"/>
  <c r="E29" i="19"/>
  <c r="E30" i="19" s="1"/>
  <c r="C43" i="10"/>
  <c r="B43" i="10"/>
  <c r="B36" i="10"/>
  <c r="B38" i="10"/>
  <c r="C36" i="10"/>
  <c r="D36" i="10" s="1"/>
  <c r="C37" i="10"/>
  <c r="C35" i="10"/>
  <c r="E24" i="10"/>
  <c r="E22" i="10"/>
  <c r="E21" i="10"/>
  <c r="E23" i="10"/>
  <c r="K32" i="9"/>
  <c r="K28" i="9"/>
  <c r="K24" i="9"/>
  <c r="K25" i="9"/>
  <c r="K26" i="9"/>
  <c r="K27" i="9"/>
  <c r="K29" i="9"/>
  <c r="K30" i="9"/>
  <c r="K31" i="9"/>
  <c r="K33" i="9"/>
  <c r="K34" i="9"/>
  <c r="K35" i="9"/>
  <c r="C20" i="9"/>
  <c r="B20" i="9"/>
  <c r="K16" i="8"/>
  <c r="E30" i="1"/>
  <c r="C77" i="19" l="1"/>
  <c r="C78" i="19" s="1"/>
  <c r="F77" i="19"/>
  <c r="F78" i="19" s="1"/>
  <c r="F53" i="19"/>
  <c r="F54" i="19" s="1"/>
  <c r="D43" i="10"/>
  <c r="D77" i="19"/>
  <c r="D78" i="19" s="1"/>
  <c r="D53" i="19"/>
  <c r="D54" i="19" s="1"/>
  <c r="B37" i="10"/>
  <c r="D37" i="10" s="1"/>
  <c r="B44" i="10"/>
  <c r="C44" i="10"/>
  <c r="B45" i="10"/>
  <c r="C45" i="10"/>
  <c r="B42" i="10"/>
  <c r="C42" i="10"/>
  <c r="B35" i="10"/>
  <c r="B39" i="10" s="1"/>
  <c r="C38" i="10"/>
  <c r="D38" i="10" s="1"/>
  <c r="K36" i="9"/>
  <c r="D22" i="5"/>
  <c r="C22" i="5"/>
  <c r="B22" i="5"/>
  <c r="B24" i="5" s="1"/>
  <c r="D17" i="5"/>
  <c r="D14" i="5"/>
  <c r="D4" i="5"/>
  <c r="C24" i="5"/>
  <c r="D19" i="5"/>
  <c r="D18" i="5"/>
  <c r="D16" i="5"/>
  <c r="D15" i="5"/>
  <c r="D10" i="5"/>
  <c r="D7" i="5"/>
  <c r="D11" i="5" s="1"/>
  <c r="D6" i="5"/>
  <c r="D5" i="5"/>
  <c r="C20" i="5"/>
  <c r="C19" i="5"/>
  <c r="B17" i="5"/>
  <c r="C17" i="5"/>
  <c r="C18" i="5"/>
  <c r="C6" i="5"/>
  <c r="C16" i="5"/>
  <c r="C14" i="5"/>
  <c r="C10" i="5"/>
  <c r="C7" i="5"/>
  <c r="C11" i="5" s="1"/>
  <c r="C5" i="5"/>
  <c r="C4" i="5"/>
  <c r="B19" i="5"/>
  <c r="B10" i="5"/>
  <c r="B7" i="5"/>
  <c r="B11" i="5" s="1"/>
  <c r="D16" i="4"/>
  <c r="D20" i="4"/>
  <c r="D24" i="4"/>
  <c r="C5" i="4"/>
  <c r="D5" i="4" s="1"/>
  <c r="C6" i="4"/>
  <c r="D6" i="4" s="1"/>
  <c r="C7" i="4"/>
  <c r="D7" i="4" s="1"/>
  <c r="C11" i="4"/>
  <c r="D11" i="4" s="1"/>
  <c r="C15" i="4"/>
  <c r="D15" i="4" s="1"/>
  <c r="C16" i="4"/>
  <c r="C17" i="4"/>
  <c r="D17" i="4" s="1"/>
  <c r="C18" i="4"/>
  <c r="D18" i="4" s="1"/>
  <c r="C19" i="4"/>
  <c r="D19" i="4" s="1"/>
  <c r="C20" i="4"/>
  <c r="C21" i="4"/>
  <c r="D21" i="4" s="1"/>
  <c r="C22" i="4"/>
  <c r="D22" i="4" s="1"/>
  <c r="C23" i="4"/>
  <c r="D23" i="4" s="1"/>
  <c r="C24" i="4"/>
  <c r="C25" i="4"/>
  <c r="D25" i="4" s="1"/>
  <c r="C26" i="4"/>
  <c r="D26" i="4" s="1"/>
  <c r="C4" i="4"/>
  <c r="D4" i="4" s="1"/>
  <c r="B8" i="4"/>
  <c r="B12" i="4" s="1"/>
  <c r="C12" i="4" s="1"/>
  <c r="D12" i="4" s="1"/>
  <c r="B27" i="4"/>
  <c r="C27" i="4" s="1"/>
  <c r="D27" i="4" s="1"/>
  <c r="C12" i="3"/>
  <c r="I12" i="3" s="1"/>
  <c r="H7" i="3"/>
  <c r="H6" i="3"/>
  <c r="H5" i="3"/>
  <c r="H4" i="3"/>
  <c r="G7" i="3"/>
  <c r="G6" i="3"/>
  <c r="G5" i="3"/>
  <c r="G4" i="3"/>
  <c r="F7" i="3"/>
  <c r="F6" i="3"/>
  <c r="F5" i="3"/>
  <c r="F4" i="3"/>
  <c r="E7" i="3"/>
  <c r="E6" i="3"/>
  <c r="E5" i="3"/>
  <c r="E4" i="3"/>
  <c r="D7" i="3"/>
  <c r="D6" i="3"/>
  <c r="D5" i="3"/>
  <c r="D4" i="3"/>
  <c r="C7" i="3"/>
  <c r="C6" i="3"/>
  <c r="C5" i="3"/>
  <c r="C4" i="3"/>
  <c r="F30" i="1"/>
  <c r="E33" i="1"/>
  <c r="E32" i="1"/>
  <c r="E31" i="1"/>
  <c r="F31" i="1" s="1"/>
  <c r="D33" i="1"/>
  <c r="D32" i="1"/>
  <c r="D31" i="1"/>
  <c r="D30" i="1"/>
  <c r="D24" i="1"/>
  <c r="D23" i="1"/>
  <c r="D22" i="1"/>
  <c r="D45" i="10" l="1"/>
  <c r="B46" i="10"/>
  <c r="C37" i="13"/>
  <c r="B37" i="13"/>
  <c r="C39" i="10"/>
  <c r="C46" i="10"/>
  <c r="D42" i="10"/>
  <c r="D44" i="10"/>
  <c r="D35" i="10"/>
  <c r="B48" i="10"/>
  <c r="G30" i="1"/>
  <c r="F32" i="1"/>
  <c r="F33" i="1"/>
  <c r="K21" i="9"/>
  <c r="K39" i="9" s="1"/>
  <c r="D20" i="5"/>
  <c r="D24" i="5"/>
  <c r="B20" i="5"/>
  <c r="C8" i="4"/>
  <c r="D8" i="4" s="1"/>
  <c r="B29" i="4"/>
  <c r="C29" i="4" s="1"/>
  <c r="D29" i="4" s="1"/>
  <c r="I7" i="3"/>
  <c r="I6" i="3"/>
  <c r="I5" i="3"/>
  <c r="H31" i="3"/>
  <c r="G31" i="3"/>
  <c r="F31" i="3"/>
  <c r="E31" i="3"/>
  <c r="D31" i="3"/>
  <c r="C31" i="3"/>
  <c r="B31" i="3"/>
  <c r="H8" i="3"/>
  <c r="G8" i="3"/>
  <c r="F8" i="3"/>
  <c r="F14" i="3" s="1"/>
  <c r="E8" i="3"/>
  <c r="D8" i="3"/>
  <c r="D46" i="10" l="1"/>
  <c r="C48" i="10"/>
  <c r="D48" i="10" s="1"/>
  <c r="D39" i="10"/>
  <c r="H30" i="1"/>
  <c r="F34" i="3"/>
  <c r="H14" i="3"/>
  <c r="H34" i="3" s="1"/>
  <c r="B34" i="3"/>
  <c r="E14" i="3"/>
  <c r="E34" i="3" s="1"/>
  <c r="D14" i="3"/>
  <c r="D34" i="3" s="1"/>
  <c r="G14" i="3"/>
  <c r="G34" i="3" s="1"/>
  <c r="I31" i="3"/>
  <c r="I4" i="3"/>
  <c r="I8" i="3" s="1"/>
  <c r="N31" i="1" l="1"/>
  <c r="I14" i="3"/>
  <c r="N14" i="1"/>
  <c r="N7" i="1"/>
  <c r="B19" i="1"/>
  <c r="D38" i="1" s="1"/>
  <c r="G31" i="1"/>
  <c r="G32" i="1"/>
  <c r="H32" i="1" s="1"/>
  <c r="G33" i="1"/>
  <c r="H33" i="1" s="1"/>
  <c r="B35" i="1"/>
  <c r="H31" i="1" l="1"/>
  <c r="N16" i="1"/>
  <c r="N34" i="1" s="1"/>
  <c r="D39" i="1" l="1"/>
  <c r="D40" i="1" l="1"/>
  <c r="B44" i="1" s="1"/>
  <c r="C44" i="1" s="1"/>
  <c r="C8" i="3"/>
  <c r="E44" i="1" l="1"/>
  <c r="D44" i="1"/>
  <c r="F44" i="1"/>
  <c r="D45" i="1"/>
  <c r="F45" i="1"/>
  <c r="E45" i="1"/>
  <c r="C14" i="3"/>
  <c r="C34" i="3" s="1"/>
  <c r="I34" i="3" s="1"/>
</calcChain>
</file>

<file path=xl/comments1.xml><?xml version="1.0" encoding="utf-8"?>
<comments xmlns="http://schemas.openxmlformats.org/spreadsheetml/2006/main">
  <authors>
    <author>Author</author>
  </authors>
  <commentList>
    <comment ref="D7" authorId="0">
      <text>
        <r>
          <rPr>
            <b/>
            <sz val="9"/>
            <color indexed="81"/>
            <rFont val="Tahoma"/>
            <family val="2"/>
          </rPr>
          <t xml:space="preserve">Sales Price Per Unit - COGS = Contribution Margin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21" authorId="0">
      <text>
        <r>
          <rPr>
            <b/>
            <sz val="9"/>
            <color indexed="81"/>
            <rFont val="Tahoma"/>
            <family val="2"/>
          </rPr>
          <t xml:space="preserve">Sales Price Per Unit - COGS = Contribution Margin
</t>
        </r>
        <r>
          <rPr>
            <sz val="9"/>
            <color indexed="81"/>
            <rFont val="Tahoma"/>
            <family val="2"/>
          </rPr>
          <t xml:space="preserve">
</t>
        </r>
      </text>
    </comment>
  </commentList>
</comments>
</file>

<file path=xl/sharedStrings.xml><?xml version="1.0" encoding="utf-8"?>
<sst xmlns="http://schemas.openxmlformats.org/spreadsheetml/2006/main" count="674" uniqueCount="153">
  <si>
    <t>BREAKEVEN POINT CALCULATION</t>
  </si>
  <si>
    <t>Rent</t>
  </si>
  <si>
    <t>Electricity</t>
  </si>
  <si>
    <t>Telephone</t>
  </si>
  <si>
    <t>Water /Sewer</t>
  </si>
  <si>
    <t>Salaries</t>
  </si>
  <si>
    <t>Owner's Draw</t>
  </si>
  <si>
    <t>Office Supplies</t>
  </si>
  <si>
    <t>Loan Payment</t>
  </si>
  <si>
    <t>Insurance</t>
  </si>
  <si>
    <t>Other</t>
  </si>
  <si>
    <t>Total Overhead</t>
  </si>
  <si>
    <t>% of</t>
  </si>
  <si>
    <t>Sales</t>
  </si>
  <si>
    <t>Profit</t>
  </si>
  <si>
    <t>Weighted</t>
  </si>
  <si>
    <t>Products/Services</t>
  </si>
  <si>
    <t>Price</t>
  </si>
  <si>
    <t>COGS</t>
  </si>
  <si>
    <t>Contribution</t>
  </si>
  <si>
    <t>Margin</t>
  </si>
  <si>
    <t>Profit Marg.</t>
  </si>
  <si>
    <t>(Must equal 100%)</t>
  </si>
  <si>
    <t>Average profit margin:</t>
  </si>
  <si>
    <t xml:space="preserve"> </t>
  </si>
  <si>
    <t>divided by</t>
  </si>
  <si>
    <t>Average Profit Margin</t>
  </si>
  <si>
    <t>= BREAKEVEN</t>
  </si>
  <si>
    <t>Avg Sales per Customer</t>
  </si>
  <si>
    <t>BREAKEVEN</t>
  </si>
  <si>
    <t>Monthly In Dollars</t>
  </si>
  <si>
    <t xml:space="preserve">      In Units</t>
  </si>
  <si>
    <t>Party Pooch</t>
  </si>
  <si>
    <t>Puppy Pamper</t>
  </si>
  <si>
    <t>Doggie Delight</t>
  </si>
  <si>
    <t>Canine Craving</t>
  </si>
  <si>
    <t>Website</t>
  </si>
  <si>
    <t>Internet</t>
  </si>
  <si>
    <t>INCOME:</t>
  </si>
  <si>
    <t>TOTAL INCOME:</t>
  </si>
  <si>
    <t>COST OF GOODS SOLD:</t>
  </si>
  <si>
    <t xml:space="preserve">Total cost of sales </t>
  </si>
  <si>
    <t>GROSS PROFIT</t>
  </si>
  <si>
    <t>OPERATING EXPENSES:</t>
  </si>
  <si>
    <t>TOTAL EXPENSES</t>
  </si>
  <si>
    <t>NET INCOME</t>
  </si>
  <si>
    <t>BEFORE TAXES</t>
  </si>
  <si>
    <t>EXPENSES</t>
  </si>
  <si>
    <t>Price ($)</t>
  </si>
  <si>
    <t>Demand (Q)</t>
  </si>
  <si>
    <t>Chicken Cuties</t>
  </si>
  <si>
    <t>Supply (Q)</t>
  </si>
  <si>
    <t>PROJECTED INCOME STATEMENT: SALTY PAWZ</t>
  </si>
  <si>
    <t>ONE TIME EXPENSES</t>
  </si>
  <si>
    <t>Month 1</t>
  </si>
  <si>
    <t>Month 2</t>
  </si>
  <si>
    <t>Month 3</t>
  </si>
  <si>
    <t>Month 4</t>
  </si>
  <si>
    <t>Month 5</t>
  </si>
  <si>
    <t>Month 6</t>
  </si>
  <si>
    <t>TOTAL</t>
  </si>
  <si>
    <t>Company Name: Salty Pawz</t>
  </si>
  <si>
    <t>Bison Bites</t>
  </si>
  <si>
    <t>Lamb Lovies</t>
  </si>
  <si>
    <t>PER UNIT Sales Price</t>
  </si>
  <si>
    <t>Contribution Margin</t>
  </si>
  <si>
    <t>PER UNIT COGS</t>
  </si>
  <si>
    <t>Chicken Cuties (12)</t>
  </si>
  <si>
    <t>Bison Bites (12)</t>
  </si>
  <si>
    <t>Lamb Lovies (12)</t>
  </si>
  <si>
    <t>Party Pooch (4 of Each)</t>
  </si>
  <si>
    <t>Units Per Product</t>
  </si>
  <si>
    <t>4/Each</t>
  </si>
  <si>
    <t>Apple Pay/Credit Card</t>
  </si>
  <si>
    <t>Commercial Kitchen Equipment</t>
  </si>
  <si>
    <t>Sales Price</t>
  </si>
  <si>
    <t xml:space="preserve">Party Pooch </t>
  </si>
  <si>
    <t xml:space="preserve">Chicken Cuties </t>
  </si>
  <si>
    <t xml:space="preserve">Bison Bites </t>
  </si>
  <si>
    <t xml:space="preserve">Lamb Lovies </t>
  </si>
  <si>
    <t>Income Statement</t>
  </si>
  <si>
    <t xml:space="preserve"> Supplies</t>
  </si>
  <si>
    <t>Misc.</t>
  </si>
  <si>
    <t>Assets</t>
  </si>
  <si>
    <t>Total current assets</t>
  </si>
  <si>
    <t>Other assets</t>
  </si>
  <si>
    <t>Liabilities and stockholders’ equity</t>
  </si>
  <si>
    <t>Accounts payable</t>
  </si>
  <si>
    <t>Total current liabilities</t>
  </si>
  <si>
    <t>Total long-term debt</t>
  </si>
  <si>
    <t>Accounts receivable</t>
  </si>
  <si>
    <t>Total Assets</t>
  </si>
  <si>
    <t>Total long term Assets</t>
  </si>
  <si>
    <t xml:space="preserve">Total Liabilities </t>
  </si>
  <si>
    <t>Salty Pawz Balance Sheet</t>
  </si>
  <si>
    <t>Owners Equity</t>
  </si>
  <si>
    <t>Total Liabilities and Owners Equity</t>
  </si>
  <si>
    <t>Equipment</t>
  </si>
  <si>
    <t>Cash in Bank</t>
  </si>
  <si>
    <t>Credit Card Debt</t>
  </si>
  <si>
    <t>Taxes Payable</t>
  </si>
  <si>
    <t>Long Term Loan Payable</t>
  </si>
  <si>
    <t>Dog Biscuit Inventory**</t>
  </si>
  <si>
    <t>** Ending Inventory in 2011 was $2,300</t>
  </si>
  <si>
    <t xml:space="preserve">What does the change in price and quantity do to Salty Pawz’s break-even point and the associated product mix and quantities? 
</t>
  </si>
  <si>
    <t>Per Month</t>
  </si>
  <si>
    <t xml:space="preserve">6 Months </t>
  </si>
  <si>
    <t>Without Supply &amp; Demand Forecast</t>
  </si>
  <si>
    <t>Units</t>
  </si>
  <si>
    <t>Sold</t>
  </si>
  <si>
    <t>With Supply &amp; Demand Forecast</t>
  </si>
  <si>
    <t>6 Month</t>
  </si>
  <si>
    <t>+ Cost/Unit Outsourced</t>
  </si>
  <si>
    <t>NEW COGS</t>
  </si>
  <si>
    <t>NEW</t>
  </si>
  <si>
    <t>NEW Contribution Margin</t>
  </si>
  <si>
    <t>Home</t>
  </si>
  <si>
    <t>Outsourced</t>
  </si>
  <si>
    <t>6 Month Projection</t>
  </si>
  <si>
    <t>CURRENT</t>
  </si>
  <si>
    <t>Difference</t>
  </si>
  <si>
    <t xml:space="preserve"> Income Statement</t>
  </si>
  <si>
    <t>Based on 14,000 units sold</t>
  </si>
  <si>
    <t>Current Price</t>
  </si>
  <si>
    <t>Reduced Price</t>
  </si>
  <si>
    <t xml:space="preserve">Table 1. </t>
  </si>
  <si>
    <t>Price &amp; Mix Change</t>
  </si>
  <si>
    <t>Change</t>
  </si>
  <si>
    <t>Sales Post Expansion</t>
  </si>
  <si>
    <t>Total</t>
  </si>
  <si>
    <t>Product Mix</t>
  </si>
  <si>
    <t>Current Ratio:</t>
  </si>
  <si>
    <t>Acid-Test Ratio</t>
  </si>
  <si>
    <t>Inventory Turnover</t>
  </si>
  <si>
    <t>15.4 - Ratio Analysis for Salty Pawz</t>
  </si>
  <si>
    <t>Liabilities</t>
  </si>
  <si>
    <t>Ratio</t>
  </si>
  <si>
    <t>Cash</t>
  </si>
  <si>
    <t>Current A/R</t>
  </si>
  <si>
    <t>Cash Equiv.</t>
  </si>
  <si>
    <t>Begin Inventory</t>
  </si>
  <si>
    <t>Ending Inv</t>
  </si>
  <si>
    <t>Avg Inventory</t>
  </si>
  <si>
    <t>Supplies</t>
  </si>
  <si>
    <t>Advertising</t>
  </si>
  <si>
    <t>One Month Income Statement</t>
  </si>
  <si>
    <t>1 Month Income Statement</t>
  </si>
  <si>
    <t>Units Sold</t>
  </si>
  <si>
    <t>Raise Prices on Each Item by $0.10</t>
  </si>
  <si>
    <t>Reduce Cost of Each Item by $0.10</t>
  </si>
  <si>
    <t>Reduce Cost of Each Item by $0.10 AND Raise Price by $0.10</t>
  </si>
  <si>
    <t xml:space="preserve"> $                            -   </t>
  </si>
  <si>
    <t>Table 1.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</si>
</sst>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_(&quot;$&quot;* #,##0_);_(&quot;$&quot;* \(#,##0\);_(&quot;$&quot;* &quot;-&quot;??_);_(@_)"/>
    <numFmt numFmtId="166" formatCode="_(&quot;$&quot;* #,##0_);_(&quot;$&quot;* \(#,##0\);_(&quot;$&quot;* &quot;-&quot;?_);_(@_)"/>
    <numFmt numFmtId="167" formatCode="_(* #,##0_);_(* \(#,##0\);_(* &quot;-&quot;??_);_(@_)"/>
    <numFmt numFmtId="168" formatCode="0.0%"/>
    <numFmt numFmtId="169" formatCode="0.0"/>
  </numFmts>
  <fonts count="22" x14ac:knownFonts="1">
    <font>
      <sz val="10"/>
      <name val="MS Sans Serif"/>
    </font>
    <font>
      <sz val="10"/>
      <name val="MS Sans Serif"/>
      <family val="2"/>
    </font>
    <font>
      <sz val="10"/>
      <name val="Arial"/>
      <family val="2"/>
    </font>
    <font>
      <b/>
      <sz val="10"/>
      <name val="Arial"/>
      <family val="2"/>
    </font>
    <font>
      <b/>
      <u/>
      <sz val="10"/>
      <name val="Arial"/>
      <family val="2"/>
    </font>
    <font>
      <u/>
      <sz val="10"/>
      <name val="Arial"/>
      <family val="2"/>
    </font>
    <font>
      <sz val="9"/>
      <color indexed="81"/>
      <name val="Tahoma"/>
      <family val="2"/>
    </font>
    <font>
      <b/>
      <sz val="9"/>
      <color indexed="81"/>
      <name val="Tahoma"/>
      <family val="2"/>
    </font>
    <font>
      <b/>
      <sz val="11"/>
      <name val="Arial"/>
      <family val="2"/>
    </font>
    <font>
      <sz val="11"/>
      <name val="Arial"/>
      <family val="2"/>
    </font>
    <font>
      <i/>
      <sz val="11"/>
      <name val="Arial"/>
      <family val="2"/>
    </font>
    <font>
      <sz val="11"/>
      <name val="MS Sans Serif"/>
      <family val="2"/>
    </font>
    <font>
      <sz val="12"/>
      <name val="Arial"/>
      <family val="2"/>
    </font>
    <font>
      <b/>
      <sz val="12"/>
      <name val="Arial"/>
      <family val="2"/>
    </font>
    <font>
      <sz val="14"/>
      <name val="Arial"/>
      <family val="2"/>
    </font>
    <font>
      <sz val="12"/>
      <name val="MS Sans Serif"/>
      <family val="2"/>
    </font>
    <font>
      <i/>
      <sz val="11"/>
      <name val="MS Sans Serif"/>
      <family val="2"/>
    </font>
    <font>
      <sz val="10"/>
      <name val="MS Sans Serif"/>
      <family val="2"/>
    </font>
    <font>
      <b/>
      <u/>
      <sz val="11"/>
      <name val="Arial"/>
      <family val="2"/>
    </font>
    <font>
      <b/>
      <sz val="11"/>
      <color rgb="FF000000"/>
      <name val="Arial"/>
      <family val="2"/>
    </font>
    <font>
      <sz val="11"/>
      <color rgb="FF000000"/>
      <name val="Arial"/>
      <family val="2"/>
    </font>
    <font>
      <b/>
      <i/>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31">
    <border>
      <left/>
      <right/>
      <top/>
      <bottom/>
      <diagonal/>
    </border>
    <border>
      <left/>
      <right/>
      <top/>
      <bottom style="thick">
        <color indexed="64"/>
      </bottom>
      <diagonal/>
    </border>
    <border>
      <left/>
      <right/>
      <top style="thick">
        <color indexed="64"/>
      </top>
      <bottom/>
      <diagonal/>
    </border>
    <border>
      <left/>
      <right/>
      <top/>
      <bottom style="double">
        <color indexed="64"/>
      </bottom>
      <diagonal/>
    </border>
    <border>
      <left/>
      <right/>
      <top/>
      <bottom style="medium">
        <color indexed="64"/>
      </bottom>
      <diagonal/>
    </border>
    <border>
      <left/>
      <right/>
      <top style="double">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style="thin">
        <color indexed="64"/>
      </top>
      <bottom style="double">
        <color indexed="64"/>
      </bottom>
      <diagonal/>
    </border>
    <border>
      <left/>
      <right style="double">
        <color auto="1"/>
      </right>
      <top/>
      <bottom/>
      <diagonal/>
    </border>
    <border>
      <left style="double">
        <color auto="1"/>
      </left>
      <right/>
      <top/>
      <bottom style="double">
        <color auto="1"/>
      </bottom>
      <diagonal/>
    </border>
    <border>
      <left style="thin">
        <color indexed="64"/>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style="medium">
        <color auto="1"/>
      </bottom>
      <diagonal/>
    </border>
    <border>
      <left style="medium">
        <color auto="1"/>
      </left>
      <right/>
      <top style="medium">
        <color auto="1"/>
      </top>
      <bottom style="double">
        <color indexed="64"/>
      </bottom>
      <diagonal/>
    </border>
    <border>
      <left/>
      <right style="medium">
        <color auto="1"/>
      </right>
      <top style="medium">
        <color auto="1"/>
      </top>
      <bottom style="double">
        <color indexed="64"/>
      </bottom>
      <diagonal/>
    </border>
    <border>
      <left/>
      <right/>
      <top style="medium">
        <color indexed="64"/>
      </top>
      <bottom style="double">
        <color indexed="64"/>
      </bottom>
      <diagonal/>
    </border>
  </borders>
  <cellStyleXfs count="4">
    <xf numFmtId="0" fontId="0" fillId="0" borderId="0"/>
    <xf numFmtId="8"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cellStyleXfs>
  <cellXfs count="255">
    <xf numFmtId="0" fontId="0" fillId="0" borderId="0" xfId="0"/>
    <xf numFmtId="2" fontId="2" fillId="0" borderId="0" xfId="0" applyNumberFormat="1" applyFont="1" applyFill="1" applyBorder="1" applyAlignment="1" applyProtection="1">
      <protection locked="0"/>
    </xf>
    <xf numFmtId="7" fontId="2" fillId="0" borderId="0" xfId="0" applyNumberFormat="1" applyFont="1" applyFill="1" applyBorder="1" applyAlignment="1" applyProtection="1"/>
    <xf numFmtId="2" fontId="2" fillId="0" borderId="0" xfId="0" applyNumberFormat="1" applyFont="1" applyFill="1" applyBorder="1" applyAlignment="1" applyProtection="1"/>
    <xf numFmtId="2" fontId="2" fillId="0" borderId="0" xfId="0" applyNumberFormat="1" applyFont="1" applyFill="1" applyBorder="1" applyAlignment="1" applyProtection="1">
      <alignment horizontal="right"/>
    </xf>
    <xf numFmtId="2" fontId="4" fillId="0" borderId="0" xfId="0" applyNumberFormat="1" applyFont="1" applyFill="1" applyBorder="1" applyAlignment="1" applyProtection="1"/>
    <xf numFmtId="2" fontId="5" fillId="0" borderId="0" xfId="0" applyNumberFormat="1" applyFont="1" applyFill="1" applyBorder="1" applyAlignment="1" applyProtection="1"/>
    <xf numFmtId="9" fontId="2" fillId="0" borderId="0" xfId="0" applyNumberFormat="1" applyFont="1" applyFill="1" applyBorder="1" applyAlignment="1" applyProtection="1"/>
    <xf numFmtId="9" fontId="2" fillId="0" borderId="0" xfId="0" applyNumberFormat="1" applyFont="1" applyFill="1" applyBorder="1" applyAlignment="1" applyProtection="1">
      <protection locked="0"/>
    </xf>
    <xf numFmtId="2" fontId="2" fillId="0" borderId="1" xfId="0" applyNumberFormat="1" applyFont="1" applyFill="1" applyBorder="1" applyAlignment="1" applyProtection="1"/>
    <xf numFmtId="9" fontId="2" fillId="0" borderId="1" xfId="0" applyNumberFormat="1" applyFont="1" applyFill="1" applyBorder="1" applyAlignment="1" applyProtection="1"/>
    <xf numFmtId="2" fontId="3" fillId="0" borderId="0" xfId="0" applyNumberFormat="1" applyFont="1" applyFill="1" applyBorder="1" applyAlignment="1" applyProtection="1"/>
    <xf numFmtId="2" fontId="4" fillId="0" borderId="0" xfId="0" applyNumberFormat="1" applyFont="1" applyFill="1" applyBorder="1" applyAlignment="1" applyProtection="1">
      <protection locked="0"/>
    </xf>
    <xf numFmtId="7" fontId="2" fillId="0" borderId="2" xfId="0" applyNumberFormat="1" applyFont="1" applyFill="1" applyBorder="1" applyAlignment="1" applyProtection="1"/>
    <xf numFmtId="2" fontId="2" fillId="0" borderId="0" xfId="0" applyNumberFormat="1" applyFont="1" applyFill="1" applyBorder="1" applyAlignment="1" applyProtection="1">
      <alignment horizontal="center"/>
    </xf>
    <xf numFmtId="2" fontId="2" fillId="0" borderId="1" xfId="0" applyNumberFormat="1" applyFont="1" applyFill="1" applyBorder="1" applyAlignment="1" applyProtection="1">
      <alignment horizontal="center"/>
    </xf>
    <xf numFmtId="8" fontId="2" fillId="0" borderId="0" xfId="1" applyFont="1" applyFill="1" applyBorder="1" applyAlignment="1" applyProtection="1"/>
    <xf numFmtId="10" fontId="2" fillId="0" borderId="0" xfId="2" applyNumberFormat="1" applyFont="1" applyFill="1" applyBorder="1" applyAlignment="1" applyProtection="1"/>
    <xf numFmtId="7" fontId="2" fillId="0" borderId="0" xfId="0" applyNumberFormat="1" applyFont="1" applyFill="1" applyBorder="1" applyAlignment="1" applyProtection="1">
      <alignment horizontal="right"/>
    </xf>
    <xf numFmtId="10" fontId="2" fillId="0" borderId="0" xfId="0" applyNumberFormat="1" applyFont="1" applyFill="1" applyBorder="1" applyAlignment="1" applyProtection="1"/>
    <xf numFmtId="2" fontId="2" fillId="0" borderId="0" xfId="0" applyNumberFormat="1" applyFont="1" applyFill="1" applyBorder="1" applyAlignment="1" applyProtection="1">
      <alignment horizontal="center" wrapText="1"/>
    </xf>
    <xf numFmtId="1" fontId="2" fillId="0" borderId="0" xfId="0" applyNumberFormat="1" applyFont="1" applyFill="1" applyBorder="1" applyAlignment="1" applyProtection="1">
      <alignment horizontal="center"/>
    </xf>
    <xf numFmtId="3" fontId="3" fillId="0" borderId="0" xfId="0" applyNumberFormat="1" applyFont="1"/>
    <xf numFmtId="3" fontId="2" fillId="0" borderId="0" xfId="0" applyNumberFormat="1" applyFont="1"/>
    <xf numFmtId="3" fontId="2" fillId="0" borderId="0" xfId="0" applyNumberFormat="1" applyFont="1" applyProtection="1">
      <protection locked="0"/>
    </xf>
    <xf numFmtId="44" fontId="2" fillId="0" borderId="0" xfId="0" applyNumberFormat="1" applyFont="1"/>
    <xf numFmtId="44" fontId="2" fillId="0" borderId="3" xfId="0" applyNumberFormat="1" applyFont="1" applyBorder="1"/>
    <xf numFmtId="44" fontId="3" fillId="0" borderId="0" xfId="0" applyNumberFormat="1" applyFont="1"/>
    <xf numFmtId="2" fontId="2" fillId="0" borderId="0" xfId="0" applyNumberFormat="1" applyFont="1" applyFill="1" applyBorder="1" applyAlignment="1" applyProtection="1">
      <alignment horizontal="center" wrapText="1"/>
    </xf>
    <xf numFmtId="1" fontId="2" fillId="0" borderId="0" xfId="0" applyNumberFormat="1" applyFont="1" applyFill="1" applyBorder="1" applyAlignment="1" applyProtection="1">
      <protection locked="0"/>
    </xf>
    <xf numFmtId="49" fontId="2" fillId="0" borderId="0" xfId="0" applyNumberFormat="1" applyFont="1" applyFill="1" applyBorder="1" applyAlignment="1" applyProtection="1">
      <alignment horizontal="right"/>
      <protection locked="0"/>
    </xf>
    <xf numFmtId="164" fontId="2" fillId="0" borderId="0" xfId="2" applyNumberFormat="1" applyFont="1" applyFill="1" applyBorder="1" applyAlignment="1" applyProtection="1"/>
    <xf numFmtId="49" fontId="2" fillId="0" borderId="0" xfId="0" applyNumberFormat="1" applyFont="1" applyFill="1" applyBorder="1" applyAlignment="1" applyProtection="1">
      <alignment horizontal="center" wrapText="1"/>
    </xf>
    <xf numFmtId="3" fontId="9" fillId="0" borderId="0" xfId="0" applyNumberFormat="1" applyFont="1" applyProtection="1">
      <protection locked="0"/>
    </xf>
    <xf numFmtId="3" fontId="9" fillId="0" borderId="0" xfId="0" applyNumberFormat="1" applyFont="1" applyAlignment="1">
      <alignment horizontal="center" wrapText="1"/>
    </xf>
    <xf numFmtId="3" fontId="9" fillId="0" borderId="0" xfId="0" applyNumberFormat="1" applyFont="1" applyAlignment="1">
      <alignment horizontal="center"/>
    </xf>
    <xf numFmtId="3" fontId="8" fillId="0" borderId="0" xfId="0" applyNumberFormat="1" applyFont="1"/>
    <xf numFmtId="3" fontId="9" fillId="0" borderId="0" xfId="0" applyNumberFormat="1" applyFont="1"/>
    <xf numFmtId="3" fontId="9" fillId="0" borderId="3" xfId="0" applyNumberFormat="1" applyFont="1" applyBorder="1"/>
    <xf numFmtId="3" fontId="9" fillId="0" borderId="5" xfId="0" applyNumberFormat="1" applyFont="1" applyBorder="1"/>
    <xf numFmtId="3" fontId="10" fillId="0" borderId="0" xfId="0" applyNumberFormat="1" applyFont="1"/>
    <xf numFmtId="7" fontId="9" fillId="0" borderId="0" xfId="0" applyNumberFormat="1" applyFont="1" applyProtection="1">
      <protection locked="0"/>
    </xf>
    <xf numFmtId="2" fontId="9" fillId="0" borderId="0" xfId="0" applyNumberFormat="1" applyFont="1" applyFill="1" applyBorder="1" applyAlignment="1" applyProtection="1"/>
    <xf numFmtId="2" fontId="9" fillId="0" borderId="0" xfId="0" applyNumberFormat="1" applyFont="1" applyFill="1" applyBorder="1" applyAlignment="1" applyProtection="1">
      <alignment wrapText="1"/>
    </xf>
    <xf numFmtId="0" fontId="11" fillId="0" borderId="0" xfId="0" applyFont="1"/>
    <xf numFmtId="2" fontId="9" fillId="0" borderId="1" xfId="0" applyNumberFormat="1" applyFont="1" applyFill="1" applyBorder="1" applyAlignment="1" applyProtection="1"/>
    <xf numFmtId="2" fontId="9" fillId="0" borderId="0" xfId="0" applyNumberFormat="1" applyFont="1" applyFill="1" applyBorder="1" applyAlignment="1" applyProtection="1">
      <protection locked="0"/>
    </xf>
    <xf numFmtId="2" fontId="9" fillId="0" borderId="0" xfId="0" applyNumberFormat="1" applyFont="1" applyFill="1" applyBorder="1" applyAlignment="1" applyProtection="1">
      <alignment horizontal="right"/>
      <protection locked="0"/>
    </xf>
    <xf numFmtId="0" fontId="13" fillId="0" borderId="0" xfId="0" applyFont="1" applyAlignment="1">
      <alignment horizontal="center" vertical="center"/>
    </xf>
    <xf numFmtId="3" fontId="12" fillId="0" borderId="0" xfId="0" applyNumberFormat="1" applyFont="1"/>
    <xf numFmtId="44" fontId="12" fillId="0" borderId="0" xfId="0" applyNumberFormat="1" applyFont="1"/>
    <xf numFmtId="0" fontId="12" fillId="0" borderId="0" xfId="0" applyFont="1"/>
    <xf numFmtId="44" fontId="0" fillId="0" borderId="0" xfId="0" applyNumberFormat="1"/>
    <xf numFmtId="49" fontId="13" fillId="0" borderId="0" xfId="0" applyNumberFormat="1" applyFont="1" applyAlignment="1">
      <alignment horizontal="center" vertical="center"/>
    </xf>
    <xf numFmtId="0" fontId="15" fillId="0" borderId="0" xfId="0" applyFont="1"/>
    <xf numFmtId="165" fontId="12" fillId="0" borderId="0" xfId="0" applyNumberFormat="1" applyFont="1"/>
    <xf numFmtId="165" fontId="12" fillId="0" borderId="3" xfId="0" applyNumberFormat="1" applyFont="1" applyBorder="1"/>
    <xf numFmtId="165" fontId="13" fillId="0" borderId="0" xfId="0" applyNumberFormat="1" applyFont="1"/>
    <xf numFmtId="0" fontId="12" fillId="0" borderId="0" xfId="0" applyFont="1" applyAlignment="1">
      <alignment horizontal="right"/>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center"/>
    </xf>
    <xf numFmtId="165" fontId="12" fillId="0" borderId="0" xfId="0" applyNumberFormat="1" applyFont="1" applyAlignment="1">
      <alignment horizontal="right"/>
    </xf>
    <xf numFmtId="165" fontId="13" fillId="0" borderId="0" xfId="0" applyNumberFormat="1" applyFont="1" applyBorder="1"/>
    <xf numFmtId="165" fontId="13" fillId="0" borderId="3" xfId="0" applyNumberFormat="1" applyFont="1" applyBorder="1"/>
    <xf numFmtId="165" fontId="12" fillId="0" borderId="4" xfId="0" applyNumberFormat="1" applyFont="1" applyBorder="1"/>
    <xf numFmtId="166" fontId="12" fillId="0" borderId="0" xfId="0" applyNumberFormat="1" applyFont="1"/>
    <xf numFmtId="166" fontId="12" fillId="0" borderId="4" xfId="0" applyNumberFormat="1" applyFont="1" applyBorder="1"/>
    <xf numFmtId="166" fontId="13" fillId="0" borderId="0" xfId="0" applyNumberFormat="1" applyFont="1"/>
    <xf numFmtId="166" fontId="13" fillId="0" borderId="3" xfId="0" applyNumberFormat="1" applyFont="1" applyBorder="1"/>
    <xf numFmtId="3" fontId="10" fillId="0" borderId="0" xfId="0" applyNumberFormat="1" applyFont="1" applyAlignment="1">
      <alignment horizontal="center"/>
    </xf>
    <xf numFmtId="3" fontId="10" fillId="0" borderId="5" xfId="0" applyNumberFormat="1" applyFont="1" applyBorder="1"/>
    <xf numFmtId="3" fontId="10" fillId="0" borderId="3" xfId="0" applyNumberFormat="1" applyFont="1" applyBorder="1"/>
    <xf numFmtId="0" fontId="16" fillId="0" borderId="0" xfId="0" applyFont="1"/>
    <xf numFmtId="2" fontId="10" fillId="0" borderId="0" xfId="0" applyNumberFormat="1" applyFont="1" applyFill="1" applyBorder="1" applyAlignment="1" applyProtection="1"/>
    <xf numFmtId="2" fontId="2" fillId="0" borderId="0" xfId="0" applyNumberFormat="1" applyFont="1" applyFill="1" applyBorder="1" applyAlignment="1" applyProtection="1">
      <alignment horizontal="center" wrapText="1"/>
    </xf>
    <xf numFmtId="2" fontId="9" fillId="0" borderId="0" xfId="0" applyNumberFormat="1" applyFont="1" applyFill="1" applyBorder="1" applyAlignment="1" applyProtection="1">
      <alignment horizontal="center"/>
    </xf>
    <xf numFmtId="0" fontId="9" fillId="0" borderId="4" xfId="0" applyFont="1" applyBorder="1" applyAlignment="1">
      <alignment horizontal="center"/>
    </xf>
    <xf numFmtId="8" fontId="9" fillId="0" borderId="0" xfId="1" applyFont="1" applyFill="1" applyBorder="1" applyAlignment="1" applyProtection="1"/>
    <xf numFmtId="10" fontId="9" fillId="0" borderId="0" xfId="2" applyNumberFormat="1" applyFont="1" applyFill="1" applyBorder="1" applyAlignment="1" applyProtection="1"/>
    <xf numFmtId="0" fontId="9" fillId="0" borderId="0" xfId="0" applyFont="1"/>
    <xf numFmtId="2" fontId="8" fillId="0" borderId="0" xfId="0" applyNumberFormat="1" applyFont="1" applyFill="1" applyBorder="1" applyAlignment="1" applyProtection="1"/>
    <xf numFmtId="2" fontId="8" fillId="0" borderId="0" xfId="0" applyNumberFormat="1" applyFont="1" applyFill="1" applyBorder="1" applyAlignment="1" applyProtection="1">
      <alignment horizontal="right" wrapText="1"/>
    </xf>
    <xf numFmtId="7" fontId="9" fillId="0" borderId="0" xfId="0" applyNumberFormat="1" applyFont="1" applyFill="1" applyBorder="1" applyAlignment="1" applyProtection="1"/>
    <xf numFmtId="2" fontId="9" fillId="0" borderId="0" xfId="0" applyNumberFormat="1" applyFont="1" applyFill="1" applyBorder="1" applyAlignment="1" applyProtection="1">
      <alignment horizontal="right"/>
    </xf>
    <xf numFmtId="10" fontId="9" fillId="0" borderId="0" xfId="0" applyNumberFormat="1" applyFont="1" applyFill="1" applyBorder="1" applyAlignment="1" applyProtection="1"/>
    <xf numFmtId="2" fontId="18" fillId="0" borderId="0" xfId="0" applyNumberFormat="1" applyFont="1" applyFill="1" applyBorder="1" applyAlignment="1" applyProtection="1"/>
    <xf numFmtId="2" fontId="9" fillId="0" borderId="1" xfId="0" applyNumberFormat="1" applyFont="1" applyFill="1" applyBorder="1" applyAlignment="1" applyProtection="1">
      <alignment horizontal="center"/>
    </xf>
    <xf numFmtId="9" fontId="9" fillId="0" borderId="0" xfId="0" applyNumberFormat="1" applyFont="1" applyFill="1" applyBorder="1" applyAlignment="1" applyProtection="1">
      <protection locked="0"/>
    </xf>
    <xf numFmtId="49" fontId="9" fillId="0" borderId="0" xfId="0" applyNumberFormat="1" applyFont="1" applyFill="1" applyBorder="1" applyAlignment="1" applyProtection="1">
      <alignment horizontal="right"/>
      <protection locked="0"/>
    </xf>
    <xf numFmtId="1" fontId="9" fillId="0" borderId="0" xfId="0" applyNumberFormat="1" applyFont="1" applyFill="1" applyBorder="1" applyAlignment="1" applyProtection="1">
      <protection locked="0"/>
    </xf>
    <xf numFmtId="164" fontId="9" fillId="0" borderId="0" xfId="2" applyNumberFormat="1" applyFont="1" applyFill="1" applyBorder="1" applyAlignment="1" applyProtection="1"/>
    <xf numFmtId="9" fontId="9" fillId="0" borderId="0" xfId="0" applyNumberFormat="1" applyFont="1" applyFill="1" applyBorder="1" applyAlignment="1" applyProtection="1"/>
    <xf numFmtId="2" fontId="9" fillId="0" borderId="0" xfId="0" applyNumberFormat="1" applyFont="1" applyFill="1" applyBorder="1" applyAlignment="1" applyProtection="1">
      <alignment horizontal="center" wrapText="1"/>
    </xf>
    <xf numFmtId="7" fontId="9"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horizontal="center"/>
    </xf>
    <xf numFmtId="2" fontId="9" fillId="0" borderId="0" xfId="0" applyNumberFormat="1" applyFont="1" applyFill="1" applyBorder="1" applyAlignment="1" applyProtection="1">
      <alignment horizontal="center"/>
    </xf>
    <xf numFmtId="0" fontId="9" fillId="0" borderId="0" xfId="0" applyFont="1" applyAlignment="1">
      <alignment horizontal="center"/>
    </xf>
    <xf numFmtId="0" fontId="9" fillId="0" borderId="3" xfId="0" applyFont="1" applyBorder="1" applyAlignment="1">
      <alignment horizontal="center"/>
    </xf>
    <xf numFmtId="8" fontId="9" fillId="0" borderId="0" xfId="1" applyFont="1" applyFill="1" applyBorder="1" applyAlignment="1" applyProtection="1">
      <protection locked="0"/>
    </xf>
    <xf numFmtId="0" fontId="0" fillId="0" borderId="0" xfId="0" applyBorder="1"/>
    <xf numFmtId="2" fontId="8" fillId="0" borderId="0" xfId="0" applyNumberFormat="1" applyFont="1" applyFill="1" applyBorder="1" applyAlignment="1" applyProtection="1">
      <alignment horizontal="center"/>
    </xf>
    <xf numFmtId="2" fontId="8" fillId="0" borderId="0" xfId="0" applyNumberFormat="1" applyFont="1" applyFill="1" applyBorder="1" applyAlignment="1" applyProtection="1">
      <alignment horizontal="center"/>
    </xf>
    <xf numFmtId="7" fontId="8" fillId="0" borderId="0" xfId="0" applyNumberFormat="1" applyFont="1" applyFill="1" applyBorder="1" applyAlignment="1" applyProtection="1"/>
    <xf numFmtId="2" fontId="2" fillId="0" borderId="3" xfId="0" applyNumberFormat="1" applyFont="1" applyFill="1" applyBorder="1" applyAlignment="1" applyProtection="1"/>
    <xf numFmtId="2" fontId="2" fillId="0" borderId="3" xfId="0" applyNumberFormat="1" applyFont="1" applyFill="1" applyBorder="1" applyAlignment="1" applyProtection="1">
      <alignment horizontal="center" wrapText="1"/>
    </xf>
    <xf numFmtId="2" fontId="9" fillId="0" borderId="3" xfId="0" applyNumberFormat="1" applyFont="1" applyFill="1" applyBorder="1" applyAlignment="1" applyProtection="1">
      <alignment horizontal="center" wrapText="1"/>
    </xf>
    <xf numFmtId="1" fontId="9" fillId="0" borderId="0" xfId="0" applyNumberFormat="1" applyFont="1" applyFill="1" applyBorder="1" applyAlignment="1" applyProtection="1"/>
    <xf numFmtId="1" fontId="9" fillId="0" borderId="0" xfId="0" applyNumberFormat="1" applyFont="1" applyFill="1" applyBorder="1" applyAlignment="1" applyProtection="1">
      <alignment horizontal="right"/>
    </xf>
    <xf numFmtId="2" fontId="9" fillId="0" borderId="3" xfId="0" applyNumberFormat="1" applyFont="1" applyFill="1" applyBorder="1" applyAlignment="1" applyProtection="1"/>
    <xf numFmtId="1" fontId="2" fillId="0" borderId="0" xfId="0" applyNumberFormat="1" applyFont="1" applyFill="1" applyBorder="1" applyAlignment="1" applyProtection="1"/>
    <xf numFmtId="0" fontId="0" fillId="0" borderId="0" xfId="0" applyAlignment="1">
      <alignment horizontal="right"/>
    </xf>
    <xf numFmtId="0" fontId="10" fillId="0" borderId="0" xfId="0" applyFont="1" applyBorder="1" applyAlignment="1">
      <alignment horizontal="right"/>
    </xf>
    <xf numFmtId="8" fontId="9" fillId="0" borderId="0" xfId="1" applyFont="1" applyBorder="1" applyAlignment="1">
      <alignment horizontal="right"/>
    </xf>
    <xf numFmtId="8" fontId="9" fillId="0" borderId="3" xfId="1" applyFont="1" applyBorder="1" applyAlignment="1">
      <alignment horizontal="right"/>
    </xf>
    <xf numFmtId="8" fontId="9" fillId="0" borderId="0" xfId="0" applyNumberFormat="1" applyFont="1" applyBorder="1" applyAlignment="1">
      <alignment horizontal="right"/>
    </xf>
    <xf numFmtId="2" fontId="10" fillId="0" borderId="0" xfId="0" applyNumberFormat="1" applyFont="1" applyFill="1" applyBorder="1" applyAlignment="1" applyProtection="1">
      <alignment horizontal="right"/>
    </xf>
    <xf numFmtId="2" fontId="9" fillId="0" borderId="3" xfId="0" applyNumberFormat="1" applyFont="1" applyFill="1" applyBorder="1" applyAlignment="1" applyProtection="1">
      <alignment horizontal="right"/>
      <protection locked="0"/>
    </xf>
    <xf numFmtId="44" fontId="9" fillId="0" borderId="0" xfId="0" applyNumberFormat="1" applyFont="1"/>
    <xf numFmtId="44" fontId="9" fillId="0" borderId="3" xfId="0" applyNumberFormat="1" applyFont="1" applyBorder="1"/>
    <xf numFmtId="44" fontId="8" fillId="0" borderId="0" xfId="0" applyNumberFormat="1" applyFont="1"/>
    <xf numFmtId="0" fontId="9" fillId="0" borderId="0" xfId="0" applyFont="1" applyAlignment="1">
      <alignment horizontal="center"/>
    </xf>
    <xf numFmtId="0" fontId="9" fillId="0" borderId="0" xfId="0" applyFont="1" applyAlignment="1">
      <alignment horizontal="center" vertical="center"/>
    </xf>
    <xf numFmtId="2" fontId="9" fillId="0" borderId="4" xfId="0" applyNumberFormat="1" applyFont="1" applyFill="1" applyBorder="1" applyAlignment="1" applyProtection="1">
      <alignment horizontal="center" vertical="center"/>
    </xf>
    <xf numFmtId="2" fontId="9" fillId="0" borderId="0" xfId="0" applyNumberFormat="1" applyFont="1"/>
    <xf numFmtId="3" fontId="8" fillId="0" borderId="0" xfId="0" applyNumberFormat="1" applyFont="1" applyAlignment="1">
      <alignment horizontal="right"/>
    </xf>
    <xf numFmtId="44" fontId="9" fillId="0" borderId="0" xfId="0" applyNumberFormat="1" applyFont="1" applyBorder="1"/>
    <xf numFmtId="44" fontId="9" fillId="0" borderId="0" xfId="0" applyNumberFormat="1" applyFont="1" applyFill="1" applyBorder="1" applyAlignment="1" applyProtection="1"/>
    <xf numFmtId="44" fontId="9" fillId="0" borderId="0" xfId="0" applyNumberFormat="1" applyFont="1" applyFill="1" applyBorder="1" applyAlignment="1" applyProtection="1">
      <protection locked="0"/>
    </xf>
    <xf numFmtId="44" fontId="9" fillId="0" borderId="0" xfId="1" applyNumberFormat="1" applyFont="1" applyFill="1" applyBorder="1" applyAlignment="1" applyProtection="1"/>
    <xf numFmtId="44" fontId="9" fillId="0" borderId="0" xfId="1" applyNumberFormat="1" applyFont="1" applyFill="1" applyBorder="1" applyAlignment="1" applyProtection="1">
      <protection locked="0"/>
    </xf>
    <xf numFmtId="49" fontId="9" fillId="0" borderId="3" xfId="0" applyNumberFormat="1" applyFont="1" applyFill="1" applyBorder="1" applyAlignment="1" applyProtection="1">
      <alignment horizontal="center" wrapText="1"/>
    </xf>
    <xf numFmtId="0" fontId="9" fillId="0" borderId="3" xfId="0" applyFont="1" applyBorder="1" applyAlignment="1">
      <alignment wrapText="1"/>
    </xf>
    <xf numFmtId="0" fontId="9" fillId="0" borderId="3" xfId="0" applyFont="1" applyBorder="1" applyAlignment="1">
      <alignment horizontal="center" wrapText="1"/>
    </xf>
    <xf numFmtId="167" fontId="9" fillId="0" borderId="0" xfId="3" applyNumberFormat="1" applyFont="1"/>
    <xf numFmtId="167" fontId="9" fillId="0" borderId="3" xfId="3" applyNumberFormat="1" applyFont="1" applyBorder="1"/>
    <xf numFmtId="9" fontId="9" fillId="0" borderId="0" xfId="0" applyNumberFormat="1" applyFont="1" applyFill="1" applyBorder="1" applyAlignment="1" applyProtection="1">
      <alignment horizontal="center" vertical="center"/>
      <protection locked="0"/>
    </xf>
    <xf numFmtId="0" fontId="9" fillId="0" borderId="0" xfId="0" applyFont="1" applyAlignment="1"/>
    <xf numFmtId="165" fontId="9" fillId="0" borderId="0" xfId="0" applyNumberFormat="1" applyFont="1"/>
    <xf numFmtId="165" fontId="9" fillId="0" borderId="3" xfId="0" applyNumberFormat="1" applyFont="1" applyBorder="1"/>
    <xf numFmtId="165" fontId="9" fillId="0" borderId="0" xfId="0" applyNumberFormat="1" applyFont="1" applyBorder="1"/>
    <xf numFmtId="165" fontId="8" fillId="0" borderId="0" xfId="0" applyNumberFormat="1" applyFont="1"/>
    <xf numFmtId="0" fontId="8" fillId="0" borderId="6" xfId="0" applyFont="1" applyBorder="1" applyAlignment="1">
      <alignment horizontal="center" vertical="center"/>
    </xf>
    <xf numFmtId="165" fontId="12" fillId="0" borderId="0" xfId="0" applyNumberFormat="1" applyFont="1" applyBorder="1"/>
    <xf numFmtId="5" fontId="9" fillId="0" borderId="0" xfId="0" applyNumberFormat="1" applyFont="1" applyFill="1" applyBorder="1" applyAlignment="1" applyProtection="1"/>
    <xf numFmtId="5" fontId="9" fillId="0" borderId="0" xfId="0" applyNumberFormat="1" applyFont="1" applyFill="1" applyBorder="1" applyAlignment="1" applyProtection="1">
      <alignment horizontal="right"/>
    </xf>
    <xf numFmtId="5" fontId="8" fillId="0" borderId="0" xfId="0" applyNumberFormat="1" applyFont="1" applyFill="1" applyBorder="1" applyAlignment="1" applyProtection="1"/>
    <xf numFmtId="2" fontId="9" fillId="0" borderId="0" xfId="0" applyNumberFormat="1" applyFont="1" applyFill="1" applyBorder="1" applyAlignment="1" applyProtection="1">
      <alignment horizontal="center"/>
    </xf>
    <xf numFmtId="9" fontId="20" fillId="0" borderId="7" xfId="0" applyNumberFormat="1" applyFont="1" applyBorder="1" applyAlignment="1">
      <alignment horizontal="right" vertical="center" wrapText="1"/>
    </xf>
    <xf numFmtId="9" fontId="20" fillId="0" borderId="8" xfId="0" applyNumberFormat="1" applyFont="1" applyBorder="1" applyAlignment="1">
      <alignment horizontal="right" vertical="center" wrapText="1"/>
    </xf>
    <xf numFmtId="2" fontId="8" fillId="0" borderId="0" xfId="0" applyNumberFormat="1" applyFont="1" applyFill="1" applyBorder="1" applyAlignment="1" applyProtection="1">
      <alignment horizontal="center" wrapText="1"/>
    </xf>
    <xf numFmtId="10" fontId="9" fillId="0" borderId="4" xfId="2" applyNumberFormat="1" applyFont="1" applyFill="1" applyBorder="1" applyAlignment="1" applyProtection="1"/>
    <xf numFmtId="168" fontId="9" fillId="0" borderId="0" xfId="2" applyNumberFormat="1" applyFont="1" applyFill="1" applyBorder="1" applyAlignment="1" applyProtection="1"/>
    <xf numFmtId="2" fontId="8" fillId="0" borderId="0" xfId="0" applyNumberFormat="1" applyFont="1" applyFill="1" applyBorder="1" applyAlignment="1" applyProtection="1">
      <alignment horizontal="center" vertical="center"/>
    </xf>
    <xf numFmtId="44" fontId="9" fillId="0" borderId="3" xfId="0" applyNumberFormat="1" applyFont="1" applyFill="1" applyBorder="1" applyAlignment="1" applyProtection="1"/>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3" borderId="14" xfId="0" applyFont="1" applyFill="1" applyBorder="1" applyAlignment="1">
      <alignment horizontal="center" vertical="center"/>
    </xf>
    <xf numFmtId="0" fontId="20" fillId="0" borderId="20" xfId="0" applyFont="1" applyBorder="1" applyAlignment="1">
      <alignment vertical="center"/>
    </xf>
    <xf numFmtId="0" fontId="9" fillId="3" borderId="21" xfId="0" applyFont="1" applyFill="1" applyBorder="1" applyAlignment="1">
      <alignment horizontal="center" vertical="center"/>
    </xf>
    <xf numFmtId="2" fontId="9" fillId="0" borderId="20" xfId="0" applyNumberFormat="1" applyFont="1" applyFill="1" applyBorder="1" applyAlignment="1" applyProtection="1">
      <protection locked="0"/>
    </xf>
    <xf numFmtId="2" fontId="9" fillId="0" borderId="23" xfId="0" applyNumberFormat="1" applyFont="1" applyFill="1" applyBorder="1" applyAlignment="1" applyProtection="1">
      <protection locked="0"/>
    </xf>
    <xf numFmtId="0" fontId="9" fillId="0" borderId="0" xfId="0" applyFont="1" applyAlignment="1">
      <alignment horizontal="right"/>
    </xf>
    <xf numFmtId="167" fontId="0" fillId="0" borderId="0" xfId="0" applyNumberFormat="1"/>
    <xf numFmtId="2" fontId="9" fillId="0" borderId="27" xfId="0" applyNumberFormat="1" applyFont="1" applyFill="1" applyBorder="1" applyAlignment="1" applyProtection="1">
      <protection locked="0"/>
    </xf>
    <xf numFmtId="2" fontId="9" fillId="0" borderId="26" xfId="0" applyNumberFormat="1" applyFont="1" applyFill="1" applyBorder="1" applyAlignment="1" applyProtection="1">
      <protection locked="0"/>
    </xf>
    <xf numFmtId="167" fontId="9" fillId="0" borderId="16" xfId="3" applyNumberFormat="1" applyFont="1" applyBorder="1" applyProtection="1">
      <protection locked="0"/>
    </xf>
    <xf numFmtId="167" fontId="9" fillId="3" borderId="0" xfId="3" applyNumberFormat="1" applyFont="1" applyFill="1" applyBorder="1" applyProtection="1">
      <protection locked="0"/>
    </xf>
    <xf numFmtId="167" fontId="9" fillId="0" borderId="0" xfId="3" applyNumberFormat="1" applyFont="1" applyBorder="1" applyProtection="1">
      <protection locked="0"/>
    </xf>
    <xf numFmtId="167" fontId="9" fillId="3" borderId="22" xfId="3" applyNumberFormat="1" applyFont="1" applyFill="1" applyBorder="1" applyProtection="1">
      <protection locked="0"/>
    </xf>
    <xf numFmtId="167" fontId="9" fillId="0" borderId="24" xfId="3" applyNumberFormat="1" applyFont="1" applyBorder="1" applyProtection="1">
      <protection locked="0"/>
    </xf>
    <xf numFmtId="167" fontId="9" fillId="3" borderId="3" xfId="3" applyNumberFormat="1" applyFont="1" applyFill="1" applyBorder="1" applyProtection="1">
      <protection locked="0"/>
    </xf>
    <xf numFmtId="167" fontId="9" fillId="0" borderId="3" xfId="3" applyNumberFormat="1" applyFont="1" applyBorder="1" applyProtection="1">
      <protection locked="0"/>
    </xf>
    <xf numFmtId="167" fontId="9" fillId="3" borderId="25" xfId="3" applyNumberFormat="1" applyFont="1" applyFill="1" applyBorder="1" applyProtection="1">
      <protection locked="0"/>
    </xf>
    <xf numFmtId="9" fontId="9" fillId="0" borderId="27" xfId="0" applyNumberFormat="1" applyFont="1" applyFill="1" applyBorder="1" applyAlignment="1" applyProtection="1"/>
    <xf numFmtId="9" fontId="9" fillId="0" borderId="26" xfId="0" applyNumberFormat="1" applyFont="1" applyFill="1" applyBorder="1" applyAlignment="1" applyProtection="1"/>
    <xf numFmtId="3" fontId="9" fillId="0" borderId="3" xfId="0" applyNumberFormat="1" applyFont="1" applyBorder="1" applyProtection="1">
      <protection locked="0"/>
    </xf>
    <xf numFmtId="3" fontId="10" fillId="0" borderId="3" xfId="0" applyNumberFormat="1" applyFont="1" applyBorder="1" applyProtection="1">
      <protection locked="0"/>
    </xf>
    <xf numFmtId="3" fontId="10" fillId="0" borderId="0" xfId="0" applyNumberFormat="1" applyFont="1" applyProtection="1">
      <protection locked="0"/>
    </xf>
    <xf numFmtId="167" fontId="9" fillId="0" borderId="7" xfId="3" applyNumberFormat="1" applyFont="1" applyBorder="1"/>
    <xf numFmtId="167" fontId="9" fillId="4" borderId="7" xfId="3" applyNumberFormat="1" applyFont="1" applyFill="1" applyBorder="1"/>
    <xf numFmtId="3" fontId="9" fillId="0" borderId="0" xfId="0" applyNumberFormat="1" applyFont="1" applyBorder="1" applyAlignment="1">
      <alignment horizontal="center" vertical="center"/>
    </xf>
    <xf numFmtId="2" fontId="8" fillId="2" borderId="7" xfId="0" applyNumberFormat="1" applyFont="1" applyFill="1" applyBorder="1" applyAlignment="1" applyProtection="1">
      <alignment horizontal="right"/>
      <protection locked="0"/>
    </xf>
    <xf numFmtId="2" fontId="21" fillId="2" borderId="7" xfId="0" applyNumberFormat="1" applyFont="1" applyFill="1" applyBorder="1" applyAlignment="1" applyProtection="1"/>
    <xf numFmtId="2" fontId="8" fillId="2" borderId="7" xfId="0" applyNumberFormat="1" applyFont="1" applyFill="1" applyBorder="1" applyAlignment="1" applyProtection="1">
      <protection locked="0"/>
    </xf>
    <xf numFmtId="2" fontId="8" fillId="4" borderId="0" xfId="0" applyNumberFormat="1" applyFont="1" applyFill="1" applyBorder="1" applyAlignment="1" applyProtection="1">
      <alignment horizontal="center" vertical="center" wrapText="1"/>
    </xf>
    <xf numFmtId="2" fontId="21" fillId="4" borderId="0" xfId="0" applyNumberFormat="1" applyFont="1" applyFill="1" applyBorder="1" applyAlignment="1" applyProtection="1">
      <alignment horizontal="center" vertical="center"/>
    </xf>
    <xf numFmtId="2" fontId="13" fillId="0" borderId="0" xfId="0" applyNumberFormat="1" applyFont="1"/>
    <xf numFmtId="169" fontId="8" fillId="0" borderId="0" xfId="0" applyNumberFormat="1" applyFont="1" applyAlignment="1">
      <alignment horizontal="center"/>
    </xf>
    <xf numFmtId="2" fontId="8" fillId="0" borderId="0" xfId="0" applyNumberFormat="1" applyFont="1"/>
    <xf numFmtId="9" fontId="9" fillId="0" borderId="0" xfId="2" applyNumberFormat="1" applyFont="1" applyFill="1" applyBorder="1" applyAlignment="1" applyProtection="1"/>
    <xf numFmtId="3" fontId="8" fillId="0" borderId="0" xfId="0" applyNumberFormat="1" applyFont="1" applyBorder="1"/>
    <xf numFmtId="3" fontId="9" fillId="0" borderId="0" xfId="0" applyNumberFormat="1" applyFont="1" applyBorder="1"/>
    <xf numFmtId="165" fontId="8" fillId="0" borderId="0" xfId="0" applyNumberFormat="1" applyFont="1" applyBorder="1"/>
    <xf numFmtId="2" fontId="3" fillId="0" borderId="3" xfId="0" applyNumberFormat="1" applyFont="1" applyFill="1" applyBorder="1" applyAlignment="1" applyProtection="1"/>
    <xf numFmtId="44" fontId="2" fillId="0" borderId="0" xfId="0" applyNumberFormat="1" applyFont="1" applyBorder="1"/>
    <xf numFmtId="2" fontId="8" fillId="0" borderId="0" xfId="0" applyNumberFormat="1" applyFont="1" applyFill="1" applyBorder="1" applyAlignment="1" applyProtection="1">
      <alignment horizontal="center"/>
    </xf>
    <xf numFmtId="0" fontId="9" fillId="0" borderId="0" xfId="0" applyFont="1" applyAlignment="1">
      <alignment horizontal="center"/>
    </xf>
    <xf numFmtId="0" fontId="8" fillId="0" borderId="0" xfId="0" applyFont="1" applyAlignment="1">
      <alignment horizontal="center"/>
    </xf>
    <xf numFmtId="2" fontId="9" fillId="0" borderId="0" xfId="0" applyNumberFormat="1" applyFont="1" applyFill="1" applyBorder="1" applyAlignment="1" applyProtection="1">
      <alignment horizontal="center"/>
    </xf>
    <xf numFmtId="2" fontId="2" fillId="0" borderId="0" xfId="0" applyNumberFormat="1" applyFont="1" applyFill="1" applyBorder="1" applyAlignment="1" applyProtection="1">
      <alignment horizontal="center" wrapText="1"/>
    </xf>
    <xf numFmtId="2" fontId="2" fillId="0" borderId="4" xfId="0" applyNumberFormat="1" applyFont="1" applyFill="1" applyBorder="1" applyAlignment="1" applyProtection="1">
      <alignment horizontal="center" wrapText="1"/>
    </xf>
    <xf numFmtId="0" fontId="20" fillId="0" borderId="12" xfId="0" applyFont="1" applyBorder="1" applyAlignment="1">
      <alignment horizontal="right" vertical="center" wrapText="1"/>
    </xf>
    <xf numFmtId="0" fontId="20" fillId="0" borderId="13" xfId="0" applyFont="1" applyBorder="1" applyAlignment="1">
      <alignment horizontal="righ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7" xfId="0" applyFont="1" applyBorder="1" applyAlignment="1">
      <alignment horizontal="right" vertical="center" wrapText="1"/>
    </xf>
    <xf numFmtId="3" fontId="8" fillId="0" borderId="0" xfId="0" applyNumberFormat="1" applyFont="1" applyAlignment="1">
      <alignment horizont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9" fillId="0" borderId="28" xfId="0" applyFont="1" applyBorder="1" applyAlignment="1">
      <alignment horizontal="center"/>
    </xf>
    <xf numFmtId="0" fontId="0" fillId="0" borderId="29" xfId="0" applyBorder="1" applyAlignment="1">
      <alignment horizontal="center"/>
    </xf>
    <xf numFmtId="2" fontId="9" fillId="0" borderId="3" xfId="0" applyNumberFormat="1" applyFont="1" applyFill="1" applyBorder="1" applyAlignment="1" applyProtection="1">
      <alignment horizontal="center"/>
    </xf>
    <xf numFmtId="2" fontId="8" fillId="0" borderId="0" xfId="0" applyNumberFormat="1" applyFont="1" applyFill="1" applyBorder="1" applyAlignment="1" applyProtection="1">
      <alignment horizontal="right"/>
    </xf>
    <xf numFmtId="0" fontId="13" fillId="0" borderId="0" xfId="0" applyFont="1" applyAlignment="1">
      <alignment horizontal="center" vertical="center"/>
    </xf>
    <xf numFmtId="0" fontId="14" fillId="0" borderId="0" xfId="0" applyFont="1" applyAlignment="1">
      <alignment horizontal="center"/>
    </xf>
    <xf numFmtId="0" fontId="9" fillId="0" borderId="0" xfId="0" applyFont="1" applyAlignment="1">
      <alignment horizontal="center" vertical="center"/>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Protection="1">
      <protection locked="0"/>
    </xf>
    <xf numFmtId="0" fontId="0" fillId="0" borderId="3" xfId="0" applyBorder="1" applyProtection="1">
      <protection locked="0"/>
    </xf>
    <xf numFmtId="0" fontId="1" fillId="0" borderId="3" xfId="0" applyFont="1" applyBorder="1" applyProtection="1">
      <protection locked="0"/>
    </xf>
    <xf numFmtId="0" fontId="0" fillId="0" borderId="3" xfId="0" applyBorder="1" applyAlignment="1" applyProtection="1">
      <alignment horizontal="center"/>
      <protection locked="0"/>
    </xf>
    <xf numFmtId="0" fontId="1" fillId="0" borderId="3" xfId="0" applyFont="1" applyBorder="1" applyAlignment="1" applyProtection="1">
      <alignment horizontal="center"/>
      <protection locked="0"/>
    </xf>
    <xf numFmtId="8" fontId="0" fillId="0" borderId="0" xfId="1" applyFont="1" applyProtection="1">
      <protection locked="0"/>
    </xf>
    <xf numFmtId="8" fontId="9" fillId="0" borderId="0" xfId="0" applyNumberFormat="1" applyFont="1"/>
    <xf numFmtId="0" fontId="8" fillId="0" borderId="0" xfId="0" applyFont="1"/>
    <xf numFmtId="8" fontId="9" fillId="0" borderId="4" xfId="0" applyNumberFormat="1" applyFont="1" applyBorder="1"/>
    <xf numFmtId="8" fontId="9" fillId="0" borderId="30" xfId="0" applyNumberFormat="1" applyFont="1" applyBorder="1"/>
    <xf numFmtId="0" fontId="9" fillId="0" borderId="4" xfId="0" applyFont="1" applyBorder="1"/>
    <xf numFmtId="8" fontId="8" fillId="0" borderId="0" xfId="0" applyNumberFormat="1" applyFont="1"/>
    <xf numFmtId="0" fontId="13" fillId="0" borderId="0" xfId="0" applyFont="1" applyAlignment="1">
      <alignment horizontal="left" vertical="top" wrapText="1"/>
    </xf>
    <xf numFmtId="8" fontId="9" fillId="0" borderId="0" xfId="1" applyFont="1" applyFill="1" applyBorder="1" applyAlignment="1" applyProtection="1">
      <alignment wrapText="1"/>
    </xf>
    <xf numFmtId="0" fontId="9" fillId="0" borderId="0" xfId="0" applyFont="1" applyBorder="1" applyAlignment="1">
      <alignment horizontal="center"/>
    </xf>
    <xf numFmtId="0" fontId="11" fillId="0" borderId="0" xfId="0" applyFont="1" applyBorder="1"/>
    <xf numFmtId="0" fontId="8" fillId="0" borderId="0" xfId="0" applyFont="1" applyBorder="1" applyAlignment="1">
      <alignment horizontal="center"/>
    </xf>
    <xf numFmtId="0" fontId="9" fillId="0" borderId="0" xfId="0" applyFont="1" applyBorder="1"/>
    <xf numFmtId="0" fontId="8" fillId="0" borderId="9" xfId="0" applyFont="1" applyBorder="1" applyAlignment="1" applyProtection="1">
      <alignment horizontal="center"/>
      <protection locked="0"/>
    </xf>
    <xf numFmtId="0" fontId="8" fillId="0" borderId="11" xfId="0" applyFont="1" applyBorder="1" applyAlignment="1" applyProtection="1">
      <alignment horizontal="center"/>
      <protection locked="0"/>
    </xf>
    <xf numFmtId="2" fontId="18" fillId="0" borderId="0" xfId="0" applyNumberFormat="1" applyFont="1" applyFill="1" applyBorder="1" applyAlignment="1" applyProtection="1">
      <protection locked="0"/>
    </xf>
    <xf numFmtId="7" fontId="9" fillId="0" borderId="2" xfId="0" applyNumberFormat="1" applyFont="1" applyFill="1" applyBorder="1" applyAlignment="1" applyProtection="1">
      <protection locked="0"/>
    </xf>
    <xf numFmtId="0" fontId="9" fillId="0" borderId="0" xfId="0" applyFont="1" applyBorder="1" applyAlignment="1">
      <alignment horizontal="center" vertical="center"/>
    </xf>
    <xf numFmtId="2" fontId="9" fillId="0" borderId="0" xfId="0" applyNumberFormat="1" applyFont="1" applyFill="1" applyBorder="1" applyAlignment="1" applyProtection="1">
      <alignment horizontal="center" vertical="center"/>
    </xf>
    <xf numFmtId="1" fontId="9" fillId="0" borderId="0" xfId="0" applyNumberFormat="1" applyFont="1" applyBorder="1"/>
    <xf numFmtId="0" fontId="0" fillId="0" borderId="0" xfId="0" applyBorder="1" applyAlignment="1">
      <alignment horizontal="right"/>
    </xf>
    <xf numFmtId="9" fontId="0" fillId="0" borderId="0" xfId="0" applyNumberFormat="1" applyBorder="1" applyAlignment="1">
      <alignment horizontal="right"/>
    </xf>
    <xf numFmtId="2" fontId="10" fillId="0" borderId="0" xfId="0" applyNumberFormat="1" applyFont="1" applyFill="1" applyBorder="1" applyAlignment="1" applyProtection="1">
      <alignment horizontal="right"/>
      <protection locked="0"/>
    </xf>
    <xf numFmtId="7" fontId="9" fillId="0" borderId="0" xfId="0" applyNumberFormat="1" applyFont="1" applyFill="1" applyBorder="1" applyAlignment="1" applyProtection="1">
      <alignment horizontal="right"/>
      <protection locked="0"/>
    </xf>
    <xf numFmtId="2" fontId="9" fillId="0" borderId="0" xfId="0" applyNumberFormat="1" applyFont="1" applyFill="1" applyBorder="1" applyAlignment="1" applyProtection="1">
      <alignment horizontal="center"/>
      <protection locked="0"/>
    </xf>
    <xf numFmtId="2" fontId="9" fillId="0" borderId="1" xfId="0" applyNumberFormat="1" applyFont="1" applyFill="1" applyBorder="1" applyAlignment="1" applyProtection="1">
      <alignment horizontal="center"/>
      <protection locked="0"/>
    </xf>
    <xf numFmtId="3" fontId="8" fillId="0" borderId="0" xfId="0" applyNumberFormat="1" applyFont="1" applyProtection="1">
      <protection locked="0"/>
    </xf>
    <xf numFmtId="3" fontId="8" fillId="0" borderId="0" xfId="0" applyNumberFormat="1" applyFont="1" applyAlignment="1" applyProtection="1">
      <alignment horizontal="right"/>
      <protection locked="0"/>
    </xf>
  </cellXfs>
  <cellStyles count="4">
    <cellStyle name="Comma" xfId="3" builtinId="3"/>
    <cellStyle name="Currency" xfId="1" builtinId="4"/>
    <cellStyle name="Normal" xfId="0" builtinId="0"/>
    <cellStyle name="Percent" xfId="2" builtinId="5"/>
  </cellStyles>
  <dxfs count="0"/>
  <tableStyles count="2" defaultTableStyle="TableStyleMedium2" defaultPivotStyle="PivotStyleLight16">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Lamb Lovies Price ($) vs. Demand (Q)</a:t>
            </a:r>
          </a:p>
        </c:rich>
      </c:tx>
      <c:overlay val="0"/>
    </c:title>
    <c:autoTitleDeleted val="0"/>
    <c:plotArea>
      <c:layout/>
      <c:scatterChart>
        <c:scatterStyle val="lineMarker"/>
        <c:varyColors val="0"/>
        <c:ser>
          <c:idx val="0"/>
          <c:order val="0"/>
          <c:marker>
            <c:symbol val="none"/>
          </c:marker>
          <c:xVal>
            <c:numRef>
              <c:f>'2.1 Supply &amp; Demand'!$A$23:$A$28</c:f>
              <c:numCache>
                <c:formatCode>"$"#,##0.00_);[Red]\("$"#,##0.00\)</c:formatCode>
                <c:ptCount val="6"/>
                <c:pt idx="0">
                  <c:v>1.75</c:v>
                </c:pt>
                <c:pt idx="1">
                  <c:v>2</c:v>
                </c:pt>
                <c:pt idx="2">
                  <c:v>2.25</c:v>
                </c:pt>
                <c:pt idx="3">
                  <c:v>2.5</c:v>
                </c:pt>
                <c:pt idx="4">
                  <c:v>2.75</c:v>
                </c:pt>
                <c:pt idx="5">
                  <c:v>3</c:v>
                </c:pt>
              </c:numCache>
            </c:numRef>
          </c:xVal>
          <c:yVal>
            <c:numRef>
              <c:f>'2.1 Supply &amp; Demand'!$B$23:$B$28</c:f>
              <c:numCache>
                <c:formatCode>General</c:formatCode>
                <c:ptCount val="6"/>
                <c:pt idx="0">
                  <c:v>1500</c:v>
                </c:pt>
                <c:pt idx="1">
                  <c:v>1400</c:v>
                </c:pt>
                <c:pt idx="2">
                  <c:v>1200</c:v>
                </c:pt>
                <c:pt idx="3">
                  <c:v>1000</c:v>
                </c:pt>
                <c:pt idx="4">
                  <c:v>800</c:v>
                </c:pt>
                <c:pt idx="5">
                  <c:v>700</c:v>
                </c:pt>
              </c:numCache>
            </c:numRef>
          </c:yVal>
          <c:smooth val="0"/>
        </c:ser>
        <c:dLbls>
          <c:showLegendKey val="0"/>
          <c:showVal val="0"/>
          <c:showCatName val="0"/>
          <c:showSerName val="0"/>
          <c:showPercent val="0"/>
          <c:showBubbleSize val="0"/>
        </c:dLbls>
        <c:axId val="240841088"/>
        <c:axId val="240842624"/>
      </c:scatterChart>
      <c:valAx>
        <c:axId val="240841088"/>
        <c:scaling>
          <c:orientation val="minMax"/>
          <c:max val="3"/>
          <c:min val="1.75"/>
        </c:scaling>
        <c:delete val="0"/>
        <c:axPos val="b"/>
        <c:numFmt formatCode="&quot;$&quot;#,##0.00_);[Red]\(&quot;$&quot;#,##0.00\)" sourceLinked="1"/>
        <c:majorTickMark val="cross"/>
        <c:minorTickMark val="cross"/>
        <c:tickLblPos val="nextTo"/>
        <c:crossAx val="240842624"/>
        <c:crosses val="autoZero"/>
        <c:crossBetween val="midCat"/>
        <c:majorUnit val="0.25"/>
        <c:minorUnit val="0.25"/>
      </c:valAx>
      <c:valAx>
        <c:axId val="240842624"/>
        <c:scaling>
          <c:orientation val="minMax"/>
          <c:min val="700"/>
        </c:scaling>
        <c:delete val="0"/>
        <c:axPos val="l"/>
        <c:majorGridlines/>
        <c:numFmt formatCode="General" sourceLinked="1"/>
        <c:majorTickMark val="cross"/>
        <c:minorTickMark val="cross"/>
        <c:tickLblPos val="nextTo"/>
        <c:crossAx val="240841088"/>
        <c:crosses val="autoZero"/>
        <c:crossBetween val="midCat"/>
        <c:majorUnit val="100"/>
        <c:minorUnit val="1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pPr>
            <a:r>
              <a:rPr lang="en-US" sz="1100"/>
              <a:t>Lamb Lovies Price  ($) vs. Supply (Q)</a:t>
            </a:r>
          </a:p>
        </c:rich>
      </c:tx>
      <c:overlay val="0"/>
    </c:title>
    <c:autoTitleDeleted val="0"/>
    <c:plotArea>
      <c:layout/>
      <c:lineChart>
        <c:grouping val="standard"/>
        <c:varyColors val="0"/>
        <c:ser>
          <c:idx val="0"/>
          <c:order val="0"/>
          <c:marker>
            <c:symbol val="none"/>
          </c:marker>
          <c:cat>
            <c:numRef>
              <c:f>'2.1 Supply &amp; Demand'!$E$23:$E$28</c:f>
              <c:numCache>
                <c:formatCode>General</c:formatCode>
                <c:ptCount val="6"/>
                <c:pt idx="0">
                  <c:v>800</c:v>
                </c:pt>
                <c:pt idx="1">
                  <c:v>900</c:v>
                </c:pt>
                <c:pt idx="2">
                  <c:v>1000</c:v>
                </c:pt>
                <c:pt idx="3">
                  <c:v>1200</c:v>
                </c:pt>
                <c:pt idx="4">
                  <c:v>1400</c:v>
                </c:pt>
                <c:pt idx="5">
                  <c:v>1600</c:v>
                </c:pt>
              </c:numCache>
            </c:numRef>
          </c:cat>
          <c:val>
            <c:numRef>
              <c:f>'2.1 Supply &amp; Demand'!$D$23:$D$28</c:f>
              <c:numCache>
                <c:formatCode>"$"#,##0.00_);[Red]\("$"#,##0.00\)</c:formatCode>
                <c:ptCount val="6"/>
                <c:pt idx="0">
                  <c:v>1.75</c:v>
                </c:pt>
                <c:pt idx="1">
                  <c:v>2</c:v>
                </c:pt>
                <c:pt idx="2">
                  <c:v>2.25</c:v>
                </c:pt>
                <c:pt idx="3">
                  <c:v>2.5</c:v>
                </c:pt>
                <c:pt idx="4">
                  <c:v>2.75</c:v>
                </c:pt>
                <c:pt idx="5">
                  <c:v>3</c:v>
                </c:pt>
              </c:numCache>
            </c:numRef>
          </c:val>
          <c:smooth val="0"/>
        </c:ser>
        <c:ser>
          <c:idx val="1"/>
          <c:order val="1"/>
          <c:marker>
            <c:symbol val="none"/>
          </c:marker>
          <c:cat>
            <c:numRef>
              <c:f>'2.1 Supply &amp; Demand'!$E$23:$E$28</c:f>
              <c:numCache>
                <c:formatCode>General</c:formatCode>
                <c:ptCount val="6"/>
                <c:pt idx="0">
                  <c:v>800</c:v>
                </c:pt>
                <c:pt idx="1">
                  <c:v>900</c:v>
                </c:pt>
                <c:pt idx="2">
                  <c:v>1000</c:v>
                </c:pt>
                <c:pt idx="3">
                  <c:v>1200</c:v>
                </c:pt>
                <c:pt idx="4">
                  <c:v>1400</c:v>
                </c:pt>
                <c:pt idx="5">
                  <c:v>1600</c:v>
                </c:pt>
              </c:numCache>
            </c:numRef>
          </c:cat>
          <c:val>
            <c:numRef>
              <c:f>'2.1 Supply &amp; Demand'!$E$23:$E$28</c:f>
              <c:numCache>
                <c:formatCode>General</c:formatCode>
                <c:ptCount val="6"/>
                <c:pt idx="0">
                  <c:v>800</c:v>
                </c:pt>
                <c:pt idx="1">
                  <c:v>900</c:v>
                </c:pt>
                <c:pt idx="2">
                  <c:v>1000</c:v>
                </c:pt>
                <c:pt idx="3">
                  <c:v>1200</c:v>
                </c:pt>
                <c:pt idx="4">
                  <c:v>1400</c:v>
                </c:pt>
                <c:pt idx="5">
                  <c:v>1600</c:v>
                </c:pt>
              </c:numCache>
            </c:numRef>
          </c:val>
          <c:smooth val="0"/>
        </c:ser>
        <c:dLbls>
          <c:showLegendKey val="0"/>
          <c:showVal val="0"/>
          <c:showCatName val="0"/>
          <c:showSerName val="0"/>
          <c:showPercent val="0"/>
          <c:showBubbleSize val="0"/>
        </c:dLbls>
        <c:marker val="1"/>
        <c:smooth val="0"/>
        <c:axId val="241067904"/>
        <c:axId val="241069440"/>
      </c:lineChart>
      <c:catAx>
        <c:axId val="241067904"/>
        <c:scaling>
          <c:orientation val="minMax"/>
        </c:scaling>
        <c:delete val="0"/>
        <c:axPos val="b"/>
        <c:numFmt formatCode="#,##0" sourceLinked="0"/>
        <c:majorTickMark val="cross"/>
        <c:minorTickMark val="cross"/>
        <c:tickLblPos val="nextTo"/>
        <c:crossAx val="241069440"/>
        <c:crosses val="autoZero"/>
        <c:auto val="1"/>
        <c:lblAlgn val="ctr"/>
        <c:lblOffset val="100"/>
        <c:noMultiLvlLbl val="0"/>
      </c:catAx>
      <c:valAx>
        <c:axId val="241069440"/>
        <c:scaling>
          <c:orientation val="minMax"/>
          <c:max val="3"/>
          <c:min val="1.5"/>
        </c:scaling>
        <c:delete val="0"/>
        <c:axPos val="l"/>
        <c:majorGridlines/>
        <c:numFmt formatCode="&quot;$&quot;#,##0.00_);[Red]\(&quot;$&quot;#,##0.00\)" sourceLinked="1"/>
        <c:majorTickMark val="cross"/>
        <c:minorTickMark val="cross"/>
        <c:tickLblPos val="nextTo"/>
        <c:crossAx val="241067904"/>
        <c:crosses val="autoZero"/>
        <c:crossBetween val="midCat"/>
        <c:majorUnit val="0.25"/>
        <c:minorUnit val="0.25"/>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Lamb Lovies  Supply (Q) and Demand (Q) </a:t>
            </a:r>
            <a:endParaRPr lang="en-US" sz="1100">
              <a:effectLst/>
            </a:endParaRPr>
          </a:p>
        </c:rich>
      </c:tx>
      <c:layout>
        <c:manualLayout>
          <c:xMode val="edge"/>
          <c:yMode val="edge"/>
          <c:x val="0.19841926393107495"/>
          <c:y val="0"/>
        </c:manualLayout>
      </c:layout>
      <c:overlay val="0"/>
    </c:title>
    <c:autoTitleDeleted val="0"/>
    <c:plotArea>
      <c:layout>
        <c:manualLayout>
          <c:layoutTarget val="inner"/>
          <c:xMode val="edge"/>
          <c:yMode val="edge"/>
          <c:x val="0.14757053402722695"/>
          <c:y val="0.1737983146843487"/>
          <c:w val="0.7685470151611884"/>
          <c:h val="0.7347923746373809"/>
        </c:manualLayout>
      </c:layout>
      <c:scatterChart>
        <c:scatterStyle val="lineMarker"/>
        <c:varyColors val="0"/>
        <c:ser>
          <c:idx val="0"/>
          <c:order val="0"/>
          <c:tx>
            <c:v>Demand Curve</c:v>
          </c:tx>
          <c:marker>
            <c:symbol val="none"/>
          </c:marker>
          <c:xVal>
            <c:numRef>
              <c:f>'2.1 Supply &amp; Demand'!$H$23:$H$28</c:f>
              <c:numCache>
                <c:formatCode>General</c:formatCode>
                <c:ptCount val="6"/>
                <c:pt idx="0">
                  <c:v>1500</c:v>
                </c:pt>
                <c:pt idx="1">
                  <c:v>1400</c:v>
                </c:pt>
                <c:pt idx="2">
                  <c:v>1200</c:v>
                </c:pt>
                <c:pt idx="3">
                  <c:v>1000</c:v>
                </c:pt>
                <c:pt idx="4">
                  <c:v>800</c:v>
                </c:pt>
                <c:pt idx="5">
                  <c:v>700</c:v>
                </c:pt>
              </c:numCache>
            </c:numRef>
          </c:xVal>
          <c:yVal>
            <c:numRef>
              <c:f>'2.1 Supply &amp; Demand'!$G$23:$G$28</c:f>
              <c:numCache>
                <c:formatCode>"$"#,##0.00_);[Red]\("$"#,##0.00\)</c:formatCode>
                <c:ptCount val="6"/>
                <c:pt idx="0">
                  <c:v>1.75</c:v>
                </c:pt>
                <c:pt idx="1">
                  <c:v>2</c:v>
                </c:pt>
                <c:pt idx="2">
                  <c:v>2.25</c:v>
                </c:pt>
                <c:pt idx="3">
                  <c:v>2.5</c:v>
                </c:pt>
                <c:pt idx="4">
                  <c:v>2.75</c:v>
                </c:pt>
                <c:pt idx="5">
                  <c:v>3</c:v>
                </c:pt>
              </c:numCache>
            </c:numRef>
          </c:yVal>
          <c:smooth val="0"/>
        </c:ser>
        <c:ser>
          <c:idx val="1"/>
          <c:order val="1"/>
          <c:tx>
            <c:v>Supply Curve</c:v>
          </c:tx>
          <c:marker>
            <c:symbol val="none"/>
          </c:marker>
          <c:xVal>
            <c:numRef>
              <c:f>'2.1 Supply &amp; Demand'!$I$23:$I$28</c:f>
              <c:numCache>
                <c:formatCode>General</c:formatCode>
                <c:ptCount val="6"/>
                <c:pt idx="0">
                  <c:v>800</c:v>
                </c:pt>
                <c:pt idx="1">
                  <c:v>900</c:v>
                </c:pt>
                <c:pt idx="2">
                  <c:v>1000</c:v>
                </c:pt>
                <c:pt idx="3">
                  <c:v>1200</c:v>
                </c:pt>
                <c:pt idx="4">
                  <c:v>1400</c:v>
                </c:pt>
                <c:pt idx="5">
                  <c:v>1600</c:v>
                </c:pt>
              </c:numCache>
            </c:numRef>
          </c:xVal>
          <c:yVal>
            <c:numRef>
              <c:f>'2.1 Supply &amp; Demand'!$G$23:$G$28</c:f>
              <c:numCache>
                <c:formatCode>"$"#,##0.00_);[Red]\("$"#,##0.00\)</c:formatCode>
                <c:ptCount val="6"/>
                <c:pt idx="0">
                  <c:v>1.75</c:v>
                </c:pt>
                <c:pt idx="1">
                  <c:v>2</c:v>
                </c:pt>
                <c:pt idx="2">
                  <c:v>2.25</c:v>
                </c:pt>
                <c:pt idx="3">
                  <c:v>2.5</c:v>
                </c:pt>
                <c:pt idx="4">
                  <c:v>2.75</c:v>
                </c:pt>
                <c:pt idx="5">
                  <c:v>3</c:v>
                </c:pt>
              </c:numCache>
            </c:numRef>
          </c:yVal>
          <c:smooth val="0"/>
        </c:ser>
        <c:dLbls>
          <c:showLegendKey val="0"/>
          <c:showVal val="0"/>
          <c:showCatName val="0"/>
          <c:showSerName val="0"/>
          <c:showPercent val="0"/>
          <c:showBubbleSize val="0"/>
        </c:dLbls>
        <c:axId val="241089920"/>
        <c:axId val="241099904"/>
      </c:scatterChart>
      <c:valAx>
        <c:axId val="241089920"/>
        <c:scaling>
          <c:orientation val="minMax"/>
          <c:max val="1600"/>
          <c:min val="800"/>
        </c:scaling>
        <c:delete val="0"/>
        <c:axPos val="b"/>
        <c:numFmt formatCode="General" sourceLinked="1"/>
        <c:majorTickMark val="cross"/>
        <c:minorTickMark val="cross"/>
        <c:tickLblPos val="nextTo"/>
        <c:crossAx val="241099904"/>
        <c:crosses val="autoZero"/>
        <c:crossBetween val="midCat"/>
        <c:majorUnit val="100"/>
        <c:minorUnit val="100"/>
      </c:valAx>
      <c:valAx>
        <c:axId val="241099904"/>
        <c:scaling>
          <c:orientation val="minMax"/>
          <c:max val="3"/>
          <c:min val="1.5"/>
        </c:scaling>
        <c:delete val="0"/>
        <c:axPos val="l"/>
        <c:majorGridlines/>
        <c:numFmt formatCode="&quot;$&quot;#,##0.00_);[Red]\(&quot;$&quot;#,##0.00\)" sourceLinked="1"/>
        <c:majorTickMark val="cross"/>
        <c:minorTickMark val="cross"/>
        <c:tickLblPos val="nextTo"/>
        <c:crossAx val="241089920"/>
        <c:crosses val="autoZero"/>
        <c:crossBetween val="midCat"/>
        <c:majorUnit val="0.25"/>
        <c:minorUnit val="0.25"/>
      </c:valAx>
    </c:plotArea>
    <c:legend>
      <c:legendPos val="r"/>
      <c:layout>
        <c:manualLayout>
          <c:xMode val="edge"/>
          <c:yMode val="edge"/>
          <c:x val="0.16309543616630232"/>
          <c:y val="6.5375604365243783E-2"/>
          <c:w val="0.64362037054950438"/>
          <c:h val="7.7774830777731729E-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Party Pooch</a:t>
            </a:r>
            <a:r>
              <a:rPr lang="en-US" sz="1100" baseline="0"/>
              <a:t>  </a:t>
            </a:r>
            <a:r>
              <a:rPr lang="en-US" sz="1100"/>
              <a:t>Price ($) vs. Demand (Q)</a:t>
            </a:r>
          </a:p>
        </c:rich>
      </c:tx>
      <c:overlay val="0"/>
    </c:title>
    <c:autoTitleDeleted val="0"/>
    <c:plotArea>
      <c:layout/>
      <c:scatterChart>
        <c:scatterStyle val="lineMarker"/>
        <c:varyColors val="0"/>
        <c:ser>
          <c:idx val="0"/>
          <c:order val="0"/>
          <c:marker>
            <c:symbol val="none"/>
          </c:marker>
          <c:xVal>
            <c:numRef>
              <c:f>'2.1 Supply &amp; Demand'!$A$33:$A$38</c:f>
              <c:numCache>
                <c:formatCode>"$"#,##0.00_);[Red]\("$"#,##0.00\)</c:formatCode>
                <c:ptCount val="6"/>
                <c:pt idx="0">
                  <c:v>16</c:v>
                </c:pt>
                <c:pt idx="1">
                  <c:v>18</c:v>
                </c:pt>
                <c:pt idx="2">
                  <c:v>20</c:v>
                </c:pt>
                <c:pt idx="3">
                  <c:v>22</c:v>
                </c:pt>
                <c:pt idx="4">
                  <c:v>24</c:v>
                </c:pt>
                <c:pt idx="5">
                  <c:v>26</c:v>
                </c:pt>
              </c:numCache>
            </c:numRef>
          </c:xVal>
          <c:yVal>
            <c:numRef>
              <c:f>'2.1 Supply &amp; Demand'!$B$33:$B$38</c:f>
              <c:numCache>
                <c:formatCode>General</c:formatCode>
                <c:ptCount val="6"/>
                <c:pt idx="0">
                  <c:v>1400</c:v>
                </c:pt>
                <c:pt idx="1">
                  <c:v>1200</c:v>
                </c:pt>
                <c:pt idx="2">
                  <c:v>1100</c:v>
                </c:pt>
                <c:pt idx="3">
                  <c:v>1000</c:v>
                </c:pt>
                <c:pt idx="4">
                  <c:v>900</c:v>
                </c:pt>
                <c:pt idx="5">
                  <c:v>800</c:v>
                </c:pt>
              </c:numCache>
            </c:numRef>
          </c:yVal>
          <c:smooth val="0"/>
        </c:ser>
        <c:dLbls>
          <c:showLegendKey val="0"/>
          <c:showVal val="0"/>
          <c:showCatName val="0"/>
          <c:showSerName val="0"/>
          <c:showPercent val="0"/>
          <c:showBubbleSize val="0"/>
        </c:dLbls>
        <c:axId val="241124480"/>
        <c:axId val="241126016"/>
      </c:scatterChart>
      <c:valAx>
        <c:axId val="241124480"/>
        <c:scaling>
          <c:orientation val="minMax"/>
          <c:max val="28"/>
          <c:min val="15"/>
        </c:scaling>
        <c:delete val="0"/>
        <c:axPos val="b"/>
        <c:numFmt formatCode="&quot;$&quot;#,##0.00_);[Red]\(&quot;$&quot;#,##0.00\)" sourceLinked="1"/>
        <c:majorTickMark val="cross"/>
        <c:minorTickMark val="cross"/>
        <c:tickLblPos val="nextTo"/>
        <c:crossAx val="241126016"/>
        <c:crosses val="autoZero"/>
        <c:crossBetween val="midCat"/>
        <c:majorUnit val="2"/>
        <c:minorUnit val="2"/>
      </c:valAx>
      <c:valAx>
        <c:axId val="241126016"/>
        <c:scaling>
          <c:orientation val="minMax"/>
          <c:min val="700"/>
        </c:scaling>
        <c:delete val="0"/>
        <c:axPos val="l"/>
        <c:majorGridlines/>
        <c:numFmt formatCode="General" sourceLinked="1"/>
        <c:majorTickMark val="cross"/>
        <c:minorTickMark val="cross"/>
        <c:tickLblPos val="nextTo"/>
        <c:crossAx val="241124480"/>
        <c:crosses val="autoZero"/>
        <c:crossBetween val="midCat"/>
        <c:majorUnit val="100"/>
        <c:minorUnit val="100"/>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pPr>
            <a:r>
              <a:rPr lang="en-US" sz="1100"/>
              <a:t>Party Pooch Price  ($) vs. Supply (Q)</a:t>
            </a:r>
          </a:p>
        </c:rich>
      </c:tx>
      <c:overlay val="0"/>
    </c:title>
    <c:autoTitleDeleted val="0"/>
    <c:plotArea>
      <c:layout/>
      <c:lineChart>
        <c:grouping val="standard"/>
        <c:varyColors val="0"/>
        <c:ser>
          <c:idx val="0"/>
          <c:order val="0"/>
          <c:marker>
            <c:symbol val="none"/>
          </c:marker>
          <c:cat>
            <c:numRef>
              <c:f>'2.1 Supply &amp; Demand'!$E$33:$E$38</c:f>
              <c:numCache>
                <c:formatCode>General</c:formatCode>
                <c:ptCount val="6"/>
                <c:pt idx="0">
                  <c:v>600</c:v>
                </c:pt>
                <c:pt idx="1">
                  <c:v>700</c:v>
                </c:pt>
                <c:pt idx="2">
                  <c:v>800</c:v>
                </c:pt>
                <c:pt idx="3">
                  <c:v>1000</c:v>
                </c:pt>
                <c:pt idx="4">
                  <c:v>1200</c:v>
                </c:pt>
                <c:pt idx="5">
                  <c:v>1400</c:v>
                </c:pt>
              </c:numCache>
            </c:numRef>
          </c:cat>
          <c:val>
            <c:numRef>
              <c:f>'2.1 Supply &amp; Demand'!$D$33:$D$38</c:f>
              <c:numCache>
                <c:formatCode>"$"#,##0.00_);[Red]\("$"#,##0.00\)</c:formatCode>
                <c:ptCount val="6"/>
                <c:pt idx="0">
                  <c:v>16</c:v>
                </c:pt>
                <c:pt idx="1">
                  <c:v>18</c:v>
                </c:pt>
                <c:pt idx="2">
                  <c:v>20</c:v>
                </c:pt>
                <c:pt idx="3">
                  <c:v>22</c:v>
                </c:pt>
                <c:pt idx="4">
                  <c:v>24</c:v>
                </c:pt>
                <c:pt idx="5">
                  <c:v>26</c:v>
                </c:pt>
              </c:numCache>
            </c:numRef>
          </c:val>
          <c:smooth val="0"/>
        </c:ser>
        <c:dLbls>
          <c:showLegendKey val="0"/>
          <c:showVal val="0"/>
          <c:showCatName val="0"/>
          <c:showSerName val="0"/>
          <c:showPercent val="0"/>
          <c:showBubbleSize val="0"/>
        </c:dLbls>
        <c:marker val="1"/>
        <c:smooth val="0"/>
        <c:axId val="241178880"/>
        <c:axId val="241180672"/>
      </c:lineChart>
      <c:catAx>
        <c:axId val="241178880"/>
        <c:scaling>
          <c:orientation val="minMax"/>
        </c:scaling>
        <c:delete val="0"/>
        <c:axPos val="b"/>
        <c:numFmt formatCode="#,##0" sourceLinked="0"/>
        <c:majorTickMark val="cross"/>
        <c:minorTickMark val="cross"/>
        <c:tickLblPos val="nextTo"/>
        <c:crossAx val="241180672"/>
        <c:crosses val="autoZero"/>
        <c:auto val="1"/>
        <c:lblAlgn val="ctr"/>
        <c:lblOffset val="100"/>
        <c:noMultiLvlLbl val="0"/>
      </c:catAx>
      <c:valAx>
        <c:axId val="241180672"/>
        <c:scaling>
          <c:orientation val="minMax"/>
          <c:max val="27"/>
          <c:min val="15"/>
        </c:scaling>
        <c:delete val="0"/>
        <c:axPos val="l"/>
        <c:majorGridlines/>
        <c:numFmt formatCode="&quot;$&quot;#,##0.00_);[Red]\(&quot;$&quot;#,##0.00\)" sourceLinked="1"/>
        <c:majorTickMark val="cross"/>
        <c:minorTickMark val="cross"/>
        <c:tickLblPos val="nextTo"/>
        <c:crossAx val="241178880"/>
        <c:crosses val="autoZero"/>
        <c:crossBetween val="midCat"/>
        <c:majorUnit val="2"/>
        <c:minorUnit val="2"/>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Party Pooch Supply (Q) and Demand (Q) </a:t>
            </a:r>
            <a:endParaRPr lang="en-US" sz="1100">
              <a:effectLst/>
            </a:endParaRPr>
          </a:p>
        </c:rich>
      </c:tx>
      <c:layout>
        <c:manualLayout>
          <c:xMode val="edge"/>
          <c:yMode val="edge"/>
          <c:x val="0.19841926393107495"/>
          <c:y val="0"/>
        </c:manualLayout>
      </c:layout>
      <c:overlay val="0"/>
    </c:title>
    <c:autoTitleDeleted val="0"/>
    <c:plotArea>
      <c:layout>
        <c:manualLayout>
          <c:layoutTarget val="inner"/>
          <c:xMode val="edge"/>
          <c:yMode val="edge"/>
          <c:x val="0.14757053402722695"/>
          <c:y val="0.1737983146843487"/>
          <c:w val="0.7685470151611884"/>
          <c:h val="0.7347923746373809"/>
        </c:manualLayout>
      </c:layout>
      <c:scatterChart>
        <c:scatterStyle val="lineMarker"/>
        <c:varyColors val="0"/>
        <c:ser>
          <c:idx val="0"/>
          <c:order val="0"/>
          <c:tx>
            <c:v>Demand Curve</c:v>
          </c:tx>
          <c:marker>
            <c:symbol val="none"/>
          </c:marker>
          <c:xVal>
            <c:numRef>
              <c:f>'2.1 Supply &amp; Demand'!$H$33:$H$38</c:f>
              <c:numCache>
                <c:formatCode>General</c:formatCode>
                <c:ptCount val="6"/>
                <c:pt idx="0">
                  <c:v>1400</c:v>
                </c:pt>
                <c:pt idx="1">
                  <c:v>1200</c:v>
                </c:pt>
                <c:pt idx="2">
                  <c:v>1100</c:v>
                </c:pt>
                <c:pt idx="3">
                  <c:v>1000</c:v>
                </c:pt>
                <c:pt idx="4">
                  <c:v>900</c:v>
                </c:pt>
                <c:pt idx="5">
                  <c:v>800</c:v>
                </c:pt>
              </c:numCache>
            </c:numRef>
          </c:xVal>
          <c:yVal>
            <c:numRef>
              <c:f>'2.1 Supply &amp; Demand'!$G$33:$G$38</c:f>
              <c:numCache>
                <c:formatCode>"$"#,##0.00_);[Red]\("$"#,##0.00\)</c:formatCode>
                <c:ptCount val="6"/>
                <c:pt idx="0">
                  <c:v>16</c:v>
                </c:pt>
                <c:pt idx="1">
                  <c:v>18</c:v>
                </c:pt>
                <c:pt idx="2">
                  <c:v>20</c:v>
                </c:pt>
                <c:pt idx="3">
                  <c:v>22</c:v>
                </c:pt>
                <c:pt idx="4">
                  <c:v>24</c:v>
                </c:pt>
                <c:pt idx="5">
                  <c:v>26</c:v>
                </c:pt>
              </c:numCache>
            </c:numRef>
          </c:yVal>
          <c:smooth val="0"/>
        </c:ser>
        <c:ser>
          <c:idx val="1"/>
          <c:order val="1"/>
          <c:tx>
            <c:v>Supply Curve</c:v>
          </c:tx>
          <c:marker>
            <c:symbol val="none"/>
          </c:marker>
          <c:xVal>
            <c:numRef>
              <c:f>'2.1 Supply &amp; Demand'!$I$33:$I$38</c:f>
              <c:numCache>
                <c:formatCode>General</c:formatCode>
                <c:ptCount val="6"/>
                <c:pt idx="0">
                  <c:v>600</c:v>
                </c:pt>
                <c:pt idx="1">
                  <c:v>700</c:v>
                </c:pt>
                <c:pt idx="2">
                  <c:v>800</c:v>
                </c:pt>
                <c:pt idx="3">
                  <c:v>1000</c:v>
                </c:pt>
                <c:pt idx="4">
                  <c:v>1200</c:v>
                </c:pt>
                <c:pt idx="5">
                  <c:v>1400</c:v>
                </c:pt>
              </c:numCache>
            </c:numRef>
          </c:xVal>
          <c:yVal>
            <c:numRef>
              <c:f>'2.1 Supply &amp; Demand'!$G$33:$G$38</c:f>
              <c:numCache>
                <c:formatCode>"$"#,##0.00_);[Red]\("$"#,##0.00\)</c:formatCode>
                <c:ptCount val="6"/>
                <c:pt idx="0">
                  <c:v>16</c:v>
                </c:pt>
                <c:pt idx="1">
                  <c:v>18</c:v>
                </c:pt>
                <c:pt idx="2">
                  <c:v>20</c:v>
                </c:pt>
                <c:pt idx="3">
                  <c:v>22</c:v>
                </c:pt>
                <c:pt idx="4">
                  <c:v>24</c:v>
                </c:pt>
                <c:pt idx="5">
                  <c:v>26</c:v>
                </c:pt>
              </c:numCache>
            </c:numRef>
          </c:yVal>
          <c:smooth val="0"/>
        </c:ser>
        <c:dLbls>
          <c:showLegendKey val="0"/>
          <c:showVal val="0"/>
          <c:showCatName val="0"/>
          <c:showSerName val="0"/>
          <c:showPercent val="0"/>
          <c:showBubbleSize val="0"/>
        </c:dLbls>
        <c:axId val="241193344"/>
        <c:axId val="241194880"/>
      </c:scatterChart>
      <c:valAx>
        <c:axId val="241193344"/>
        <c:scaling>
          <c:orientation val="minMax"/>
          <c:max val="1400"/>
          <c:min val="600"/>
        </c:scaling>
        <c:delete val="0"/>
        <c:axPos val="b"/>
        <c:numFmt formatCode="General" sourceLinked="1"/>
        <c:majorTickMark val="cross"/>
        <c:minorTickMark val="cross"/>
        <c:tickLblPos val="nextTo"/>
        <c:crossAx val="241194880"/>
        <c:crosses val="autoZero"/>
        <c:crossBetween val="midCat"/>
        <c:majorUnit val="100"/>
        <c:minorUnit val="100"/>
      </c:valAx>
      <c:valAx>
        <c:axId val="241194880"/>
        <c:scaling>
          <c:orientation val="minMax"/>
          <c:max val="27"/>
          <c:min val="15"/>
        </c:scaling>
        <c:delete val="0"/>
        <c:axPos val="l"/>
        <c:majorGridlines/>
        <c:numFmt formatCode="&quot;$&quot;#,##0.00_);[Red]\(&quot;$&quot;#,##0.00\)" sourceLinked="1"/>
        <c:majorTickMark val="cross"/>
        <c:minorTickMark val="cross"/>
        <c:tickLblPos val="nextTo"/>
        <c:crossAx val="241193344"/>
        <c:crosses val="autoZero"/>
        <c:crossBetween val="midCat"/>
        <c:majorUnit val="2"/>
        <c:minorUnit val="2"/>
      </c:valAx>
    </c:plotArea>
    <c:legend>
      <c:legendPos val="r"/>
      <c:layout>
        <c:manualLayout>
          <c:xMode val="edge"/>
          <c:yMode val="edge"/>
          <c:x val="0.16309543616630232"/>
          <c:y val="6.5375604365243783E-2"/>
          <c:w val="0.67718788809935349"/>
          <c:h val="6.6896428522350934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24</xdr:col>
      <xdr:colOff>0</xdr:colOff>
      <xdr:row>0</xdr:row>
      <xdr:rowOff>0</xdr:rowOff>
    </xdr:from>
    <xdr:to>
      <xdr:col>30</xdr:col>
      <xdr:colOff>114301</xdr:colOff>
      <xdr:row>11</xdr:row>
      <xdr:rowOff>123825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13</xdr:row>
      <xdr:rowOff>0</xdr:rowOff>
    </xdr:from>
    <xdr:to>
      <xdr:col>30</xdr:col>
      <xdr:colOff>133350</xdr:colOff>
      <xdr:row>25</xdr:row>
      <xdr:rowOff>123825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28576</xdr:colOff>
      <xdr:row>27</xdr:row>
      <xdr:rowOff>0</xdr:rowOff>
    </xdr:from>
    <xdr:to>
      <xdr:col>30</xdr:col>
      <xdr:colOff>276226</xdr:colOff>
      <xdr:row>49</xdr:row>
      <xdr:rowOff>57150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0</xdr:row>
      <xdr:rowOff>0</xdr:rowOff>
    </xdr:from>
    <xdr:to>
      <xdr:col>37</xdr:col>
      <xdr:colOff>114301</xdr:colOff>
      <xdr:row>11</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0</xdr:colOff>
      <xdr:row>13</xdr:row>
      <xdr:rowOff>0</xdr:rowOff>
    </xdr:from>
    <xdr:to>
      <xdr:col>37</xdr:col>
      <xdr:colOff>133350</xdr:colOff>
      <xdr:row>25</xdr:row>
      <xdr:rowOff>123825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27</xdr:row>
      <xdr:rowOff>0</xdr:rowOff>
    </xdr:from>
    <xdr:to>
      <xdr:col>37</xdr:col>
      <xdr:colOff>247650</xdr:colOff>
      <xdr:row>49</xdr:row>
      <xdr:rowOff>57150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104775</xdr:rowOff>
    </xdr:from>
    <xdr:to>
      <xdr:col>8</xdr:col>
      <xdr:colOff>9525</xdr:colOff>
      <xdr:row>6</xdr:row>
      <xdr:rowOff>1</xdr:rowOff>
    </xdr:to>
    <xdr:sp macro="" textlink="">
      <xdr:nvSpPr>
        <xdr:cNvPr id="4" name="TextBox 3"/>
        <xdr:cNvSpPr txBox="1"/>
      </xdr:nvSpPr>
      <xdr:spPr>
        <a:xfrm>
          <a:off x="76200" y="104775"/>
          <a:ext cx="6915150"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 order to</a:t>
          </a:r>
          <a:r>
            <a:rPr lang="en-US" sz="1100" baseline="0">
              <a:latin typeface="Arial" panose="020B0604020202020204" pitchFamily="34" charset="0"/>
              <a:cs typeface="Arial" panose="020B0604020202020204" pitchFamily="34" charset="0"/>
            </a:rPr>
            <a:t> determine the quantities of each product for her break-even, Wanda must re-calculate her contribution margin on each product. The price was driven up or down based on market forces,  but her cost of goods (cost to produce the treats) remained unchanged.  When calculating the break even quantities, use the expenses shown in Table 1.</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28575</xdr:colOff>
      <xdr:row>48</xdr:row>
      <xdr:rowOff>28574</xdr:rowOff>
    </xdr:from>
    <xdr:to>
      <xdr:col>7</xdr:col>
      <xdr:colOff>762000</xdr:colOff>
      <xdr:row>51</xdr:row>
      <xdr:rowOff>161924</xdr:rowOff>
    </xdr:to>
    <xdr:sp macro="" textlink="">
      <xdr:nvSpPr>
        <xdr:cNvPr id="8" name="TextBox 7"/>
        <xdr:cNvSpPr txBox="1"/>
      </xdr:nvSpPr>
      <xdr:spPr>
        <a:xfrm>
          <a:off x="28575" y="9601199"/>
          <a:ext cx="7524750" cy="619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So,</a:t>
          </a:r>
          <a:r>
            <a:rPr lang="en-US" sz="1100" baseline="0">
              <a:latin typeface="Arial" panose="020B0604020202020204" pitchFamily="34" charset="0"/>
              <a:cs typeface="Arial" panose="020B0604020202020204" pitchFamily="34" charset="0"/>
            </a:rPr>
            <a:t> how does this compare to what she was selling when she set the price instead of letting the "market" set the price? Both represented "break even quantities" but we see a shift in the demand away from the Party Pooch to Bison Bites and Lamb Lovies. These are her two most expensive treats. Demand for Cuties is relatively unchanged. </a:t>
          </a:r>
          <a:endParaRPr lang="en-U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19050</xdr:rowOff>
    </xdr:from>
    <xdr:to>
      <xdr:col>8</xdr:col>
      <xdr:colOff>0</xdr:colOff>
      <xdr:row>4</xdr:row>
      <xdr:rowOff>123825</xdr:rowOff>
    </xdr:to>
    <xdr:sp macro="" textlink="">
      <xdr:nvSpPr>
        <xdr:cNvPr id="5" name="TextBox 4"/>
        <xdr:cNvSpPr txBox="1"/>
      </xdr:nvSpPr>
      <xdr:spPr>
        <a:xfrm>
          <a:off x="38100" y="19050"/>
          <a:ext cx="53530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Wanda changes</a:t>
          </a:r>
          <a:r>
            <a:rPr lang="en-US" sz="1100" baseline="0">
              <a:latin typeface="Arial" panose="020B0604020202020204" pitchFamily="34" charset="0"/>
              <a:cs typeface="Arial" panose="020B0604020202020204" pitchFamily="34" charset="0"/>
            </a:rPr>
            <a:t> her prices to reflect the Supply and Demand Equilibrium point for each product, then her  product mix will change as well. You  will hold her expenses steady per month for this analysis and only change quantity demanded/supplied at the equilibrium price. For example, if Owner's Draw is $1,000 per month it will be $6,000 for the 6-month forecast. </a:t>
          </a:r>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6</xdr:col>
      <xdr:colOff>38100</xdr:colOff>
      <xdr:row>4</xdr:row>
      <xdr:rowOff>161925</xdr:rowOff>
    </xdr:to>
    <xdr:sp macro="" textlink="">
      <xdr:nvSpPr>
        <xdr:cNvPr id="2" name="TextBox 1"/>
        <xdr:cNvSpPr txBox="1"/>
      </xdr:nvSpPr>
      <xdr:spPr>
        <a:xfrm>
          <a:off x="28575" y="104775"/>
          <a:ext cx="51054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Wanda outsources production,</a:t>
          </a:r>
          <a:r>
            <a:rPr lang="en-US" sz="1100" baseline="0">
              <a:latin typeface="Arial" panose="020B0604020202020204" pitchFamily="34" charset="0"/>
              <a:cs typeface="Arial" panose="020B0604020202020204" pitchFamily="34" charset="0"/>
            </a:rPr>
            <a:t> one of the things she has to consider is that there is a cost associated with this that will impact her COGS which will in turn effect her Gross and Net Income. She needs to see what the cost will be and if the benefits outweigh the costs.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104775</xdr:colOff>
      <xdr:row>12</xdr:row>
      <xdr:rowOff>123825</xdr:rowOff>
    </xdr:from>
    <xdr:to>
      <xdr:col>7</xdr:col>
      <xdr:colOff>76200</xdr:colOff>
      <xdr:row>15</xdr:row>
      <xdr:rowOff>9525</xdr:rowOff>
    </xdr:to>
    <xdr:sp macro="" textlink="">
      <xdr:nvSpPr>
        <xdr:cNvPr id="4" name="TextBox 3"/>
        <xdr:cNvSpPr txBox="1"/>
      </xdr:nvSpPr>
      <xdr:spPr>
        <a:xfrm>
          <a:off x="104775" y="2676525"/>
          <a:ext cx="702945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she sells</a:t>
          </a:r>
          <a:r>
            <a:rPr lang="en-US" sz="1100" baseline="0">
              <a:latin typeface="Arial" panose="020B0604020202020204" pitchFamily="34" charset="0"/>
              <a:cs typeface="Arial" panose="020B0604020202020204" pitchFamily="34" charset="0"/>
            </a:rPr>
            <a:t> 10,000 units total - based on her current sales mix then she must consider the following: </a:t>
          </a:r>
          <a:endParaRPr 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5</xdr:col>
      <xdr:colOff>466725</xdr:colOff>
      <xdr:row>1</xdr:row>
      <xdr:rowOff>0</xdr:rowOff>
    </xdr:to>
    <xdr:sp macro="" textlink="">
      <xdr:nvSpPr>
        <xdr:cNvPr id="2" name="TextBox 1"/>
        <xdr:cNvSpPr txBox="1"/>
      </xdr:nvSpPr>
      <xdr:spPr>
        <a:xfrm>
          <a:off x="38100" y="95250"/>
          <a:ext cx="62293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What effect will a $0.25 price reduction in Bison Bites have on Salty Pawz’s break-even point? Assume that the product sales mix remains unchanged. </a:t>
          </a:r>
          <a:endParaRPr 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5</xdr:col>
      <xdr:colOff>466725</xdr:colOff>
      <xdr:row>0</xdr:row>
      <xdr:rowOff>581025</xdr:rowOff>
    </xdr:to>
    <xdr:sp macro="" textlink="">
      <xdr:nvSpPr>
        <xdr:cNvPr id="4" name="TextBox 3"/>
        <xdr:cNvSpPr txBox="1"/>
      </xdr:nvSpPr>
      <xdr:spPr>
        <a:xfrm>
          <a:off x="38100" y="95250"/>
          <a:ext cx="62293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What effect will a $0.25 price reduction in Bison Bites have on Salty Pawz’s break-even point? Assume that the product sales mix </a:t>
          </a:r>
          <a:r>
            <a:rPr lang="en-US" sz="1100" i="1">
              <a:solidFill>
                <a:schemeClr val="dk1"/>
              </a:solidFill>
              <a:effectLst/>
              <a:latin typeface="Arial" panose="020B0604020202020204" pitchFamily="34" charset="0"/>
              <a:ea typeface="+mn-ea"/>
              <a:cs typeface="Arial" panose="020B0604020202020204" pitchFamily="34" charset="0"/>
            </a:rPr>
            <a:t>changes</a:t>
          </a:r>
          <a:r>
            <a:rPr lang="en-US" sz="1100" baseline="0">
              <a:solidFill>
                <a:schemeClr val="dk1"/>
              </a:solidFill>
              <a:effectLst/>
              <a:latin typeface="Arial" panose="020B0604020202020204" pitchFamily="34" charset="0"/>
              <a:ea typeface="+mn-ea"/>
              <a:cs typeface="Arial" panose="020B0604020202020204" pitchFamily="34" charset="0"/>
            </a:rPr>
            <a:t> as shown in Table 1</a:t>
          </a:r>
          <a:r>
            <a:rPr lang="en-US" sz="1100">
              <a:solidFill>
                <a:schemeClr val="dk1"/>
              </a:solidFill>
              <a:effectLst/>
              <a:latin typeface="Arial" panose="020B0604020202020204" pitchFamily="34" charset="0"/>
              <a:ea typeface="+mn-ea"/>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19050</xdr:colOff>
      <xdr:row>2</xdr:row>
      <xdr:rowOff>28576</xdr:rowOff>
    </xdr:from>
    <xdr:to>
      <xdr:col>18</xdr:col>
      <xdr:colOff>571500</xdr:colOff>
      <xdr:row>29</xdr:row>
      <xdr:rowOff>19050</xdr:rowOff>
    </xdr:to>
    <xdr:sp macro="" textlink="">
      <xdr:nvSpPr>
        <xdr:cNvPr id="2" name="TextBox 1"/>
        <xdr:cNvSpPr txBox="1"/>
      </xdr:nvSpPr>
      <xdr:spPr>
        <a:xfrm>
          <a:off x="7534275" y="581026"/>
          <a:ext cx="5429250" cy="5000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One-time Expenses:</a:t>
          </a:r>
        </a:p>
        <a:p>
          <a:r>
            <a:rPr lang="en-US" sz="1100">
              <a:latin typeface="Arial" panose="020B0604020202020204" pitchFamily="34" charset="0"/>
              <a:cs typeface="Arial" panose="020B0604020202020204" pitchFamily="34" charset="0"/>
            </a:rPr>
            <a:t>Deposit</a:t>
          </a:r>
          <a:r>
            <a:rPr lang="en-US" sz="1100" baseline="0">
              <a:latin typeface="Arial" panose="020B0604020202020204" pitchFamily="34" charset="0"/>
              <a:cs typeface="Arial" panose="020B0604020202020204" pitchFamily="34" charset="0"/>
            </a:rPr>
            <a:t> for retail space: $1,000</a:t>
          </a:r>
        </a:p>
        <a:p>
          <a:r>
            <a:rPr lang="en-US" sz="1100" baseline="0">
              <a:latin typeface="Arial" panose="020B0604020202020204" pitchFamily="34" charset="0"/>
              <a:cs typeface="Arial" panose="020B0604020202020204" pitchFamily="34" charset="0"/>
            </a:rPr>
            <a:t>Deposit to establish commercial electric: $250</a:t>
          </a:r>
        </a:p>
        <a:p>
          <a:r>
            <a:rPr lang="en-US" sz="1100" baseline="0">
              <a:latin typeface="Arial" panose="020B0604020202020204" pitchFamily="34" charset="0"/>
              <a:cs typeface="Arial" panose="020B0604020202020204" pitchFamily="34" charset="0"/>
            </a:rPr>
            <a:t>Installation /purchase of telephone system: $800</a:t>
          </a:r>
        </a:p>
        <a:p>
          <a:r>
            <a:rPr lang="en-US" sz="1100" baseline="0">
              <a:latin typeface="Arial" panose="020B0604020202020204" pitchFamily="34" charset="0"/>
              <a:cs typeface="Arial" panose="020B0604020202020204" pitchFamily="34" charset="0"/>
            </a:rPr>
            <a:t>Water/Sewer Deposit: $100</a:t>
          </a:r>
        </a:p>
        <a:p>
          <a:r>
            <a:rPr lang="en-US" sz="1100" baseline="0">
              <a:latin typeface="Arial" panose="020B0604020202020204" pitchFamily="34" charset="0"/>
              <a:cs typeface="Arial" panose="020B0604020202020204" pitchFamily="34" charset="0"/>
            </a:rPr>
            <a:t>Upgrade WIFI (Internet): $175</a:t>
          </a:r>
        </a:p>
        <a:p>
          <a:r>
            <a:rPr lang="en-US" sz="1100" baseline="0">
              <a:latin typeface="Arial" panose="020B0604020202020204" pitchFamily="34" charset="0"/>
              <a:cs typeface="Arial" panose="020B0604020202020204" pitchFamily="34" charset="0"/>
            </a:rPr>
            <a:t>Purchase Retail Supplies (Bags, Labels, Misc.): $450</a:t>
          </a:r>
        </a:p>
        <a:p>
          <a:r>
            <a:rPr lang="en-US" sz="1100" baseline="0">
              <a:latin typeface="Arial" panose="020B0604020202020204" pitchFamily="34" charset="0"/>
              <a:cs typeface="Arial" panose="020B0604020202020204" pitchFamily="34" charset="0"/>
            </a:rPr>
            <a:t>Software/Charges for Credit Card Acceptance: $200 for software</a:t>
          </a:r>
        </a:p>
        <a:p>
          <a:r>
            <a:rPr lang="en-US" sz="1100" baseline="0">
              <a:latin typeface="Arial" panose="020B0604020202020204" pitchFamily="34" charset="0"/>
              <a:cs typeface="Arial" panose="020B0604020202020204" pitchFamily="34" charset="0"/>
            </a:rPr>
            <a:t>Commercial Kitchen Equipment purchased: $8,000</a:t>
          </a:r>
        </a:p>
        <a:p>
          <a:r>
            <a:rPr lang="en-US" sz="1100" b="1" baseline="0">
              <a:latin typeface="Arial" panose="020B0604020202020204" pitchFamily="34" charset="0"/>
              <a:cs typeface="Arial" panose="020B0604020202020204" pitchFamily="34" charset="0"/>
            </a:rPr>
            <a:t>Other:</a:t>
          </a:r>
          <a:r>
            <a:rPr lang="en-US" sz="1100" baseline="0">
              <a:latin typeface="Arial" panose="020B0604020202020204" pitchFamily="34" charset="0"/>
              <a:cs typeface="Arial" panose="020B0604020202020204" pitchFamily="34" charset="0"/>
            </a:rPr>
            <a:t> </a:t>
          </a:r>
        </a:p>
        <a:p>
          <a:pPr lvl="1"/>
          <a:r>
            <a:rPr lang="en-US" sz="1100" baseline="0">
              <a:latin typeface="Arial" panose="020B0604020202020204" pitchFamily="34" charset="0"/>
              <a:cs typeface="Arial" panose="020B0604020202020204" pitchFamily="34" charset="0"/>
            </a:rPr>
            <a:t>Signage for Building: $1000</a:t>
          </a:r>
        </a:p>
        <a:p>
          <a:pPr lvl="1"/>
          <a:r>
            <a:rPr lang="en-US" sz="1100" baseline="0">
              <a:latin typeface="Arial" panose="020B0604020202020204" pitchFamily="34" charset="0"/>
              <a:cs typeface="Arial" panose="020B0604020202020204" pitchFamily="34" charset="0"/>
            </a:rPr>
            <a:t>Business License: $150</a:t>
          </a:r>
        </a:p>
        <a:p>
          <a:pPr lvl="1"/>
          <a:r>
            <a:rPr lang="en-US" sz="1100" baseline="0">
              <a:latin typeface="Arial" panose="020B0604020202020204" pitchFamily="34" charset="0"/>
              <a:cs typeface="Arial" panose="020B0604020202020204" pitchFamily="34" charset="0"/>
            </a:rPr>
            <a:t>Retail Space Decor (paint, artwork, plants, etc.): $500</a:t>
          </a:r>
        </a:p>
        <a:p>
          <a:endParaRPr lang="en-US" sz="1100" b="1" baseline="0">
            <a:latin typeface="Arial" panose="020B0604020202020204" pitchFamily="34" charset="0"/>
            <a:cs typeface="Arial" panose="020B0604020202020204" pitchFamily="34" charset="0"/>
          </a:endParaRPr>
        </a:p>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Ongoing Expenses: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Rent: $1000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Electricity: $150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Telephone: $75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Water/Sewer: $100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Internet $75 per month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Website: $175/month</a:t>
          </a:r>
          <a:endParaRPr lang="en-US" sz="1100">
            <a:effectLst/>
            <a:latin typeface="Arial" panose="020B0604020202020204" pitchFamily="34" charset="0"/>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Salaries:  4 employees, $500 per week</a:t>
          </a:r>
          <a:endParaRPr lang="en-US"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cs typeface="Arial" panose="020B0604020202020204" pitchFamily="34" charset="0"/>
            </a:rPr>
            <a:t>Owners Draw: $1,000 per month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Retail Supplies (Bags, Labels, Misc.): $115 per month</a:t>
          </a:r>
          <a:endParaRPr lang="en-US"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Commercial Insurance: $115 per month</a:t>
          </a:r>
          <a:endParaRPr lang="en-US"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Charges for Credit Card Acceptance:  Estimated  at $150 per month based on % of charge vs. cash sales</a:t>
          </a:r>
          <a:endParaRPr lang="en-US" sz="1100">
            <a:effectLst/>
            <a:latin typeface="Arial" panose="020B0604020202020204" pitchFamily="34" charset="0"/>
            <a:cs typeface="Arial" panose="020B0604020202020204" pitchFamily="34" charset="0"/>
          </a:endParaRPr>
        </a:p>
        <a:p>
          <a:r>
            <a:rPr lang="en-US" sz="1100" b="0" baseline="0">
              <a:latin typeface="Arial" panose="020B0604020202020204" pitchFamily="34" charset="0"/>
              <a:cs typeface="Arial" panose="020B0604020202020204" pitchFamily="34" charset="0"/>
            </a:rPr>
            <a:t>Budgeted $250 per month for other misc. expenses, repairs, supplies</a:t>
          </a:r>
          <a:endParaRPr lang="en-US" sz="1100" b="1" baseline="0">
            <a:latin typeface="Arial" panose="020B0604020202020204" pitchFamily="34" charset="0"/>
            <a:cs typeface="Arial" panose="020B0604020202020204" pitchFamily="34" charset="0"/>
          </a:endParaRPr>
        </a:p>
        <a:p>
          <a:endParaRPr lang="en-US" sz="1100" baseline="0">
            <a:latin typeface="Arial" panose="020B0604020202020204" pitchFamily="34" charset="0"/>
            <a:cs typeface="Arial" panose="020B0604020202020204" pitchFamily="34" charset="0"/>
          </a:endParaRPr>
        </a:p>
        <a:p>
          <a:endParaRPr lang="en-US"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114300</xdr:rowOff>
    </xdr:from>
    <xdr:to>
      <xdr:col>10</xdr:col>
      <xdr:colOff>361950</xdr:colOff>
      <xdr:row>6</xdr:row>
      <xdr:rowOff>114300</xdr:rowOff>
    </xdr:to>
    <xdr:sp macro="" textlink="">
      <xdr:nvSpPr>
        <xdr:cNvPr id="2" name="TextBox 1"/>
        <xdr:cNvSpPr txBox="1"/>
      </xdr:nvSpPr>
      <xdr:spPr>
        <a:xfrm>
          <a:off x="28575" y="114300"/>
          <a:ext cx="64293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u="none" strike="noStrike">
              <a:effectLst/>
              <a:latin typeface="Arial" panose="020B0604020202020204" pitchFamily="34" charset="0"/>
              <a:cs typeface="Arial" panose="020B0604020202020204" pitchFamily="34" charset="0"/>
            </a:rPr>
            <a:t>If Wanda makes no changes to her prices and her product mix does not change, what is her new break-even point? </a:t>
          </a:r>
        </a:p>
        <a:p>
          <a:pPr lvl="0"/>
          <a:r>
            <a:rPr lang="en-US" u="none" strike="noStrike">
              <a:effectLst/>
              <a:latin typeface="Arial" panose="020B0604020202020204" pitchFamily="34" charset="0"/>
              <a:cs typeface="Arial" panose="020B0604020202020204" pitchFamily="34" charset="0"/>
            </a:rPr>
            <a:t>How many of each of her four products will she need to sell?</a:t>
          </a:r>
        </a:p>
        <a:p>
          <a:pPr lvl="0"/>
          <a:r>
            <a:rPr lang="en-US" u="none" strike="noStrike">
              <a:effectLst/>
              <a:latin typeface="Arial" panose="020B0604020202020204" pitchFamily="34" charset="0"/>
              <a:cs typeface="Arial" panose="020B0604020202020204" pitchFamily="34" charset="0"/>
            </a:rPr>
            <a:t>Does the new break-even point seem like a realistic goal for Wanda? If so, is there anything else she can do to influence where the break-even point is that won’t hurt her business? </a:t>
          </a:r>
        </a:p>
        <a:p>
          <a:pPr lvl="0"/>
          <a:endParaRPr lang="en-US" u="none" strike="noStrike">
            <a:effectLst/>
            <a:latin typeface="Arial" panose="020B0604020202020204" pitchFamily="34" charset="0"/>
            <a:cs typeface="Arial" panose="020B0604020202020204" pitchFamily="34" charset="0"/>
          </a:endParaRPr>
        </a:p>
        <a:p>
          <a:pPr lvl="0"/>
          <a:r>
            <a:rPr lang="en-US" u="none" strike="noStrike">
              <a:effectLst/>
              <a:latin typeface="Arial" panose="020B0604020202020204" pitchFamily="34" charset="0"/>
              <a:cs typeface="Arial" panose="020B0604020202020204" pitchFamily="34" charset="0"/>
            </a:rPr>
            <a:t>NOTE: Use</a:t>
          </a:r>
          <a:r>
            <a:rPr lang="en-US" u="none" strike="noStrike" baseline="0">
              <a:effectLst/>
              <a:latin typeface="Arial" panose="020B0604020202020204" pitchFamily="34" charset="0"/>
              <a:cs typeface="Arial" panose="020B0604020202020204" pitchFamily="34" charset="0"/>
            </a:rPr>
            <a:t> Sheet 15.3 for comparison of what her Income/Expenses were for the previous month. </a:t>
          </a:r>
          <a:endParaRPr lang="en-US" u="none" strike="noStrike">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142875</xdr:rowOff>
    </xdr:from>
    <xdr:to>
      <xdr:col>10</xdr:col>
      <xdr:colOff>9525</xdr:colOff>
      <xdr:row>6</xdr:row>
      <xdr:rowOff>123825</xdr:rowOff>
    </xdr:to>
    <xdr:sp macro="" textlink="">
      <xdr:nvSpPr>
        <xdr:cNvPr id="2" name="TextBox 1"/>
        <xdr:cNvSpPr txBox="1"/>
      </xdr:nvSpPr>
      <xdr:spPr>
        <a:xfrm>
          <a:off x="9525" y="142875"/>
          <a:ext cx="60960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u="none" strike="noStrike">
              <a:effectLst/>
              <a:latin typeface="Arial" panose="020B0604020202020204" pitchFamily="34" charset="0"/>
              <a:cs typeface="Arial" panose="020B0604020202020204" pitchFamily="34" charset="0"/>
            </a:rPr>
            <a:t>What would happen Wanda raised her price on each item by $0.10? </a:t>
          </a:r>
        </a:p>
        <a:p>
          <a:pPr lvl="0"/>
          <a:r>
            <a:rPr lang="en-US" u="none" strike="noStrike">
              <a:effectLst/>
              <a:latin typeface="Arial" panose="020B0604020202020204" pitchFamily="34" charset="0"/>
              <a:cs typeface="Arial" panose="020B0604020202020204" pitchFamily="34" charset="0"/>
            </a:rPr>
            <a:t>What would happen Wanda were able to reduce her cost on each item by $0.10?</a:t>
          </a:r>
        </a:p>
        <a:p>
          <a:pPr lvl="0"/>
          <a:r>
            <a:rPr lang="en-US" u="none" strike="noStrike">
              <a:effectLst/>
              <a:latin typeface="Arial" panose="020B0604020202020204" pitchFamily="34" charset="0"/>
              <a:cs typeface="Arial" panose="020B0604020202020204" pitchFamily="34" charset="0"/>
            </a:rPr>
            <a:t>What would happen if she were able to raise her prices AND lower her costs?</a:t>
          </a:r>
        </a:p>
        <a:p>
          <a:pPr lvl="0"/>
          <a:endParaRPr lang="en-US" u="none" strike="noStrike">
            <a:effectLst/>
            <a:latin typeface="Arial" panose="020B0604020202020204" pitchFamily="34" charset="0"/>
            <a:cs typeface="Arial" panose="020B0604020202020204" pitchFamily="34" charset="0"/>
          </a:endParaRPr>
        </a:p>
        <a:p>
          <a:pPr lvl="0"/>
          <a:r>
            <a:rPr lang="en-US" u="none" strike="noStrike">
              <a:effectLst/>
              <a:latin typeface="Arial" panose="020B0604020202020204" pitchFamily="34" charset="0"/>
              <a:cs typeface="Arial" panose="020B0604020202020204" pitchFamily="34" charset="0"/>
            </a:rPr>
            <a:t>Use the Break Even</a:t>
          </a:r>
          <a:r>
            <a:rPr lang="en-US" u="none" strike="noStrike" baseline="0">
              <a:effectLst/>
              <a:latin typeface="Arial" panose="020B0604020202020204" pitchFamily="34" charset="0"/>
              <a:cs typeface="Arial" panose="020B0604020202020204" pitchFamily="34" charset="0"/>
            </a:rPr>
            <a:t> at New Location sheet as the starting point for the "what if" scenarios. </a:t>
          </a:r>
          <a:endParaRPr lang="en-US" u="none" strike="noStrike">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76200</xdr:colOff>
      <xdr:row>31</xdr:row>
      <xdr:rowOff>95250</xdr:rowOff>
    </xdr:from>
    <xdr:to>
      <xdr:col>9</xdr:col>
      <xdr:colOff>38100</xdr:colOff>
      <xdr:row>31</xdr:row>
      <xdr:rowOff>95250</xdr:rowOff>
    </xdr:to>
    <xdr:cxnSp macro="">
      <xdr:nvCxnSpPr>
        <xdr:cNvPr id="4" name="Straight Connector 3"/>
        <xdr:cNvCxnSpPr/>
      </xdr:nvCxnSpPr>
      <xdr:spPr>
        <a:xfrm>
          <a:off x="76200" y="6105525"/>
          <a:ext cx="744855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0</xdr:colOff>
      <xdr:row>55</xdr:row>
      <xdr:rowOff>0</xdr:rowOff>
    </xdr:from>
    <xdr:to>
      <xdr:col>8</xdr:col>
      <xdr:colOff>571500</xdr:colOff>
      <xdr:row>55</xdr:row>
      <xdr:rowOff>0</xdr:rowOff>
    </xdr:to>
    <xdr:cxnSp macro="">
      <xdr:nvCxnSpPr>
        <xdr:cNvPr id="5" name="Straight Connector 4"/>
        <xdr:cNvCxnSpPr/>
      </xdr:nvCxnSpPr>
      <xdr:spPr>
        <a:xfrm>
          <a:off x="0" y="10887075"/>
          <a:ext cx="756285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600075</xdr:colOff>
      <xdr:row>17</xdr:row>
      <xdr:rowOff>152400</xdr:rowOff>
    </xdr:from>
    <xdr:to>
      <xdr:col>17</xdr:col>
      <xdr:colOff>0</xdr:colOff>
      <xdr:row>23</xdr:row>
      <xdr:rowOff>161925</xdr:rowOff>
    </xdr:to>
    <xdr:sp macro="" textlink="">
      <xdr:nvSpPr>
        <xdr:cNvPr id="6" name="TextBox 5"/>
        <xdr:cNvSpPr txBox="1"/>
      </xdr:nvSpPr>
      <xdr:spPr>
        <a:xfrm>
          <a:off x="7610475" y="3419475"/>
          <a:ext cx="4886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Students</a:t>
          </a:r>
          <a:r>
            <a:rPr lang="en-US" sz="1100" baseline="0">
              <a:latin typeface="Arial" panose="020B0604020202020204" pitchFamily="34" charset="0"/>
              <a:cs typeface="Arial" panose="020B0604020202020204" pitchFamily="34" charset="0"/>
            </a:rPr>
            <a:t> should be able to see now that selling low priced items and carrying a large monthly overhead drives the break even point up to the point that profitability almost becomes impossible. </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Even though she has increased her profit margin to over 56%, she is still not generating enough revenue to consistently cover her expenses.</a:t>
          </a:r>
        </a:p>
        <a:p>
          <a:endParaRPr lang="en-US" sz="1100" baseline="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9524</xdr:colOff>
      <xdr:row>1</xdr:row>
      <xdr:rowOff>190500</xdr:rowOff>
    </xdr:from>
    <xdr:to>
      <xdr:col>9</xdr:col>
      <xdr:colOff>133349</xdr:colOff>
      <xdr:row>8</xdr:row>
      <xdr:rowOff>104775</xdr:rowOff>
    </xdr:to>
    <xdr:sp macro="" textlink="">
      <xdr:nvSpPr>
        <xdr:cNvPr id="2" name="TextBox 1"/>
        <xdr:cNvSpPr txBox="1"/>
      </xdr:nvSpPr>
      <xdr:spPr>
        <a:xfrm>
          <a:off x="5924549" y="390525"/>
          <a:ext cx="2562225" cy="1333500"/>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From 2012 to 2013, all sales/COGS/Expenses</a:t>
          </a:r>
          <a:r>
            <a:rPr lang="en-US" sz="1200" baseline="0">
              <a:latin typeface="Arial" panose="020B0604020202020204" pitchFamily="34" charset="0"/>
              <a:cs typeface="Arial" panose="020B0604020202020204" pitchFamily="34" charset="0"/>
            </a:rPr>
            <a:t> increased by 10%</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From 2013 to 2041, all sales/COGS/Expenses increased by 12%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0</xdr:row>
      <xdr:rowOff>180975</xdr:rowOff>
    </xdr:from>
    <xdr:to>
      <xdr:col>11</xdr:col>
      <xdr:colOff>533400</xdr:colOff>
      <xdr:row>3</xdr:row>
      <xdr:rowOff>57150</xdr:rowOff>
    </xdr:to>
    <mc:AlternateContent xmlns:mc="http://schemas.openxmlformats.org/markup-compatibility/2006" xmlns:a14="http://schemas.microsoft.com/office/drawing/2010/main">
      <mc:Choice Requires="a14">
        <xdr:sp macro="" textlink="">
          <xdr:nvSpPr>
            <xdr:cNvPr id="2" name="TextBox 1"/>
            <xdr:cNvSpPr txBox="1"/>
          </xdr:nvSpPr>
          <xdr:spPr>
            <a:xfrm>
              <a:off x="4800600" y="180975"/>
              <a:ext cx="29718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100" b="0" i="1">
                        <a:latin typeface="Cambria Math"/>
                      </a:rPr>
                      <m:t>𝐶𝑢𝑟𝑟𝑒𝑛𝑡</m:t>
                    </m:r>
                    <m:r>
                      <a:rPr lang="en-US" sz="1100" b="0" i="1">
                        <a:latin typeface="Cambria Math"/>
                      </a:rPr>
                      <m:t> </m:t>
                    </m:r>
                    <m:r>
                      <a:rPr lang="en-US" sz="1100" b="0" i="1">
                        <a:latin typeface="Cambria Math"/>
                      </a:rPr>
                      <m:t>𝑅𝑎𝑡𝑖𝑜</m:t>
                    </m:r>
                    <m:r>
                      <a:rPr lang="en-US" sz="1100" b="0" i="1">
                        <a:latin typeface="Cambria Math"/>
                      </a:rPr>
                      <m:t>= </m:t>
                    </m:r>
                    <m:f>
                      <m:fPr>
                        <m:ctrlPr>
                          <a:rPr lang="en-US" sz="1100" b="0" i="1">
                            <a:latin typeface="Cambria Math"/>
                          </a:rPr>
                        </m:ctrlPr>
                      </m:fPr>
                      <m:num>
                        <m:r>
                          <a:rPr lang="en-US" sz="1100" b="0" i="1">
                            <a:latin typeface="Cambria Math"/>
                          </a:rPr>
                          <m:t>𝐶𝑢𝑟𝑟𝑒𝑛𝑡</m:t>
                        </m:r>
                        <m:r>
                          <a:rPr lang="en-US" sz="1100" b="0" i="1">
                            <a:latin typeface="Cambria Math"/>
                          </a:rPr>
                          <m:t> </m:t>
                        </m:r>
                        <m:r>
                          <a:rPr lang="en-US" sz="1100" b="0" i="1">
                            <a:latin typeface="Cambria Math"/>
                          </a:rPr>
                          <m:t>𝐴𝑠𝑠𝑒𝑡𝑠</m:t>
                        </m:r>
                      </m:num>
                      <m:den>
                        <m:r>
                          <a:rPr lang="en-US" sz="1100" b="0" i="1">
                            <a:latin typeface="Cambria Math"/>
                          </a:rPr>
                          <m:t>𝐶𝑢𝑟𝑟𝑒𝑛𝑡</m:t>
                        </m:r>
                        <m:r>
                          <a:rPr lang="en-US" sz="1100" b="0" i="1">
                            <a:latin typeface="Cambria Math"/>
                          </a:rPr>
                          <m:t> </m:t>
                        </m:r>
                        <m:r>
                          <a:rPr lang="en-US" sz="1100" b="0" i="1">
                            <a:latin typeface="Cambria Math"/>
                          </a:rPr>
                          <m:t>𝐿𝑖𝑎𝑏𝑖𝑙𝑖𝑡𝑖𝑒𝑠</m:t>
                        </m:r>
                      </m:den>
                    </m:f>
                  </m:oMath>
                </m:oMathPara>
              </a14:m>
              <a:endParaRPr lang="en-US" sz="1100"/>
            </a:p>
          </xdr:txBody>
        </xdr:sp>
      </mc:Choice>
      <mc:Fallback xmlns="">
        <xdr:sp macro="" textlink="">
          <xdr:nvSpPr>
            <xdr:cNvPr id="2" name="TextBox 1"/>
            <xdr:cNvSpPr txBox="1"/>
          </xdr:nvSpPr>
          <xdr:spPr>
            <a:xfrm>
              <a:off x="4800600" y="180975"/>
              <a:ext cx="29718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𝐶𝑢𝑟𝑟𝑒𝑛𝑡 𝑅𝑎𝑡𝑖𝑜=  (𝐶𝑢𝑟𝑟𝑒𝑛𝑡 𝐴𝑠𝑠𝑒𝑡𝑠)/(𝐶𝑢𝑟𝑟𝑒𝑛𝑡 𝐿𝑖𝑎𝑏𝑖𝑙𝑖𝑡𝑖𝑒𝑠)</a:t>
              </a:r>
              <a:endParaRPr lang="en-US" sz="1100"/>
            </a:p>
          </xdr:txBody>
        </xdr:sp>
      </mc:Fallback>
    </mc:AlternateContent>
    <xdr:clientData/>
  </xdr:twoCellAnchor>
  <xdr:twoCellAnchor>
    <xdr:from>
      <xdr:col>7</xdr:col>
      <xdr:colOff>9524</xdr:colOff>
      <xdr:row>3</xdr:row>
      <xdr:rowOff>180976</xdr:rowOff>
    </xdr:from>
    <xdr:to>
      <xdr:col>14</xdr:col>
      <xdr:colOff>19050</xdr:colOff>
      <xdr:row>6</xdr:row>
      <xdr:rowOff>114300</xdr:rowOff>
    </xdr:to>
    <mc:AlternateContent xmlns:mc="http://schemas.openxmlformats.org/markup-compatibility/2006" xmlns:a14="http://schemas.microsoft.com/office/drawing/2010/main">
      <mc:Choice Requires="a14">
        <xdr:sp macro="" textlink="">
          <xdr:nvSpPr>
            <xdr:cNvPr id="3" name="TextBox 2"/>
            <xdr:cNvSpPr txBox="1"/>
          </xdr:nvSpPr>
          <xdr:spPr>
            <a:xfrm>
              <a:off x="4810124" y="733426"/>
              <a:ext cx="4276726"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100" b="0" i="1">
                        <a:latin typeface="Cambria Math"/>
                      </a:rPr>
                      <m:t>𝐴𝑐𝑖𝑑</m:t>
                    </m:r>
                    <m:r>
                      <a:rPr lang="en-US" sz="1100" b="0" i="1">
                        <a:latin typeface="Cambria Math"/>
                      </a:rPr>
                      <m:t> </m:t>
                    </m:r>
                    <m:r>
                      <a:rPr lang="en-US" sz="1100" b="0" i="1">
                        <a:latin typeface="Cambria Math"/>
                      </a:rPr>
                      <m:t>𝑇𝑒𝑠𝑡</m:t>
                    </m:r>
                    <m:r>
                      <a:rPr lang="en-US" sz="1100" b="0" i="1">
                        <a:latin typeface="Cambria Math"/>
                      </a:rPr>
                      <m:t> </m:t>
                    </m:r>
                    <m:r>
                      <a:rPr lang="en-US" sz="1100" b="0" i="1">
                        <a:latin typeface="Cambria Math"/>
                      </a:rPr>
                      <m:t>𝑅𝑎𝑡𝑖𝑜</m:t>
                    </m:r>
                    <m:r>
                      <a:rPr lang="en-US" sz="1100" b="0" i="1">
                        <a:latin typeface="Cambria Math"/>
                      </a:rPr>
                      <m:t>= </m:t>
                    </m:r>
                    <m:f>
                      <m:fPr>
                        <m:ctrlPr>
                          <a:rPr lang="en-US" sz="1100" b="0" i="1">
                            <a:latin typeface="Cambria Math"/>
                          </a:rPr>
                        </m:ctrlPr>
                      </m:fPr>
                      <m:num>
                        <m:r>
                          <a:rPr lang="en-US" sz="1100" b="0" i="1">
                            <a:latin typeface="Cambria Math"/>
                          </a:rPr>
                          <m:t>𝐶𝑎𝑠h</m:t>
                        </m:r>
                        <m:r>
                          <a:rPr lang="en-US" sz="1100" b="0" i="1">
                            <a:latin typeface="Cambria Math"/>
                          </a:rPr>
                          <m:t>+</m:t>
                        </m:r>
                        <m:r>
                          <a:rPr lang="en-US" sz="1100" b="0" i="1">
                            <a:latin typeface="Cambria Math"/>
                          </a:rPr>
                          <m:t>𝐶𝑎𝑠h</m:t>
                        </m:r>
                        <m:r>
                          <a:rPr lang="en-US" sz="1100" b="0" i="1">
                            <a:latin typeface="Cambria Math"/>
                          </a:rPr>
                          <m:t> </m:t>
                        </m:r>
                        <m:r>
                          <a:rPr lang="en-US" sz="1100" b="0" i="1">
                            <a:latin typeface="Cambria Math"/>
                          </a:rPr>
                          <m:t>𝐸𝑞𝑢𝑣𝑎𝑙𝑒𝑛𝑡𝑠</m:t>
                        </m:r>
                        <m:r>
                          <a:rPr lang="en-US" sz="1100" b="0" i="1">
                            <a:latin typeface="Cambria Math"/>
                          </a:rPr>
                          <m:t>+</m:t>
                        </m:r>
                        <m:r>
                          <a:rPr lang="en-US" sz="1100" b="0" i="1">
                            <a:latin typeface="Cambria Math"/>
                          </a:rPr>
                          <m:t>𝐶𝑢𝑟𝑟𝑒𝑡</m:t>
                        </m:r>
                        <m:r>
                          <a:rPr lang="en-US" sz="1100" b="0" i="1">
                            <a:latin typeface="Cambria Math"/>
                          </a:rPr>
                          <m:t> </m:t>
                        </m:r>
                        <m:r>
                          <a:rPr lang="en-US" sz="1100" b="0" i="1">
                            <a:latin typeface="Cambria Math"/>
                          </a:rPr>
                          <m:t>𝑅𝑒𝑐𝑒𝑖𝑣𝑎𝑏𝑙𝑒𝑠</m:t>
                        </m:r>
                      </m:num>
                      <m:den>
                        <m:r>
                          <a:rPr lang="en-US" sz="1100" b="0" i="1">
                            <a:latin typeface="Cambria Math"/>
                          </a:rPr>
                          <m:t>𝐶𝑢𝑟𝑟𝑒𝑛𝑡</m:t>
                        </m:r>
                        <m:r>
                          <a:rPr lang="en-US" sz="1100" b="0" i="1">
                            <a:latin typeface="Cambria Math"/>
                          </a:rPr>
                          <m:t> </m:t>
                        </m:r>
                        <m:r>
                          <a:rPr lang="en-US" sz="1100" b="0" i="1">
                            <a:latin typeface="Cambria Math"/>
                          </a:rPr>
                          <m:t>𝐿𝑖𝑎𝑏𝑖𝑙𝑖𝑡𝑖𝑒𝑠</m:t>
                        </m:r>
                      </m:den>
                    </m:f>
                  </m:oMath>
                </m:oMathPara>
              </a14:m>
              <a:endParaRPr lang="en-US" sz="1100"/>
            </a:p>
          </xdr:txBody>
        </xdr:sp>
      </mc:Choice>
      <mc:Fallback xmlns="">
        <xdr:sp macro="" textlink="">
          <xdr:nvSpPr>
            <xdr:cNvPr id="3" name="TextBox 2"/>
            <xdr:cNvSpPr txBox="1"/>
          </xdr:nvSpPr>
          <xdr:spPr>
            <a:xfrm>
              <a:off x="4810124" y="733426"/>
              <a:ext cx="4276726"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𝐴𝑐𝑖𝑑 𝑇𝑒𝑠𝑡 𝑅𝑎𝑡𝑖𝑜=  (𝐶𝑎𝑠ℎ+𝐶𝑎𝑠ℎ 𝐸𝑞𝑢𝑣𝑎𝑙𝑒𝑛𝑡𝑠+𝐶𝑢𝑟𝑟𝑒𝑡 𝑅𝑒𝑐𝑒𝑖𝑣𝑎𝑏𝑙𝑒𝑠)/(𝐶𝑢𝑟𝑟𝑒𝑛𝑡 𝐿𝑖𝑎𝑏𝑖𝑙𝑖𝑡𝑖𝑒𝑠)</a:t>
              </a:r>
              <a:endParaRPr lang="en-US" sz="1100"/>
            </a:p>
          </xdr:txBody>
        </xdr:sp>
      </mc:Fallback>
    </mc:AlternateContent>
    <xdr:clientData/>
  </xdr:twoCellAnchor>
  <xdr:twoCellAnchor>
    <xdr:from>
      <xdr:col>7</xdr:col>
      <xdr:colOff>9525</xdr:colOff>
      <xdr:row>7</xdr:row>
      <xdr:rowOff>57150</xdr:rowOff>
    </xdr:from>
    <xdr:to>
      <xdr:col>14</xdr:col>
      <xdr:colOff>19050</xdr:colOff>
      <xdr:row>9</xdr:row>
      <xdr:rowOff>161925</xdr:rowOff>
    </xdr:to>
    <mc:AlternateContent xmlns:mc="http://schemas.openxmlformats.org/markup-compatibility/2006" xmlns:a14="http://schemas.microsoft.com/office/drawing/2010/main">
      <mc:Choice Requires="a14">
        <xdr:sp macro="" textlink="">
          <xdr:nvSpPr>
            <xdr:cNvPr id="4" name="TextBox 3"/>
            <xdr:cNvSpPr txBox="1"/>
          </xdr:nvSpPr>
          <xdr:spPr>
            <a:xfrm>
              <a:off x="4810125" y="1409700"/>
              <a:ext cx="42767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100" b="0" i="1">
                        <a:latin typeface="Cambria Math"/>
                      </a:rPr>
                      <m:t>𝐼𝑛𝑣𝑒𝑛𝑡𝑜𝑟𝑦</m:t>
                    </m:r>
                    <m:r>
                      <a:rPr lang="en-US" sz="1100" b="0" i="1">
                        <a:latin typeface="Cambria Math"/>
                      </a:rPr>
                      <m:t> </m:t>
                    </m:r>
                    <m:r>
                      <a:rPr lang="en-US" sz="1100" b="0" i="1">
                        <a:latin typeface="Cambria Math"/>
                      </a:rPr>
                      <m:t>𝑇𝑢𝑟𝑛𝑜𝑣𝑒𝑟</m:t>
                    </m:r>
                    <m:r>
                      <a:rPr lang="en-US" sz="1100" b="0" i="1">
                        <a:latin typeface="Cambria Math"/>
                      </a:rPr>
                      <m:t>= </m:t>
                    </m:r>
                    <m:f>
                      <m:fPr>
                        <m:ctrlPr>
                          <a:rPr lang="en-US" sz="1100" b="0" i="1">
                            <a:latin typeface="Cambria Math"/>
                          </a:rPr>
                        </m:ctrlPr>
                      </m:fPr>
                      <m:num>
                        <m:r>
                          <a:rPr lang="en-US" sz="1100" b="0" i="1">
                            <a:latin typeface="Cambria Math"/>
                          </a:rPr>
                          <m:t>𝐶𝑜𝑠𝑡</m:t>
                        </m:r>
                        <m:r>
                          <a:rPr lang="en-US" sz="1100" b="0" i="1">
                            <a:latin typeface="Cambria Math"/>
                          </a:rPr>
                          <m:t> </m:t>
                        </m:r>
                        <m:r>
                          <a:rPr lang="en-US" sz="1100" b="0" i="1">
                            <a:latin typeface="Cambria Math"/>
                          </a:rPr>
                          <m:t>𝑜𝑓</m:t>
                        </m:r>
                        <m:r>
                          <a:rPr lang="en-US" sz="1100" b="0" i="1">
                            <a:latin typeface="Cambria Math"/>
                          </a:rPr>
                          <m:t> </m:t>
                        </m:r>
                        <m:r>
                          <a:rPr lang="en-US" sz="1100" b="0" i="1">
                            <a:latin typeface="Cambria Math"/>
                          </a:rPr>
                          <m:t>𝐺𝑜𝑜𝑑</m:t>
                        </m:r>
                        <m:r>
                          <a:rPr lang="en-US" sz="1100" b="0" i="1">
                            <a:latin typeface="Cambria Math"/>
                          </a:rPr>
                          <m:t> </m:t>
                        </m:r>
                        <m:r>
                          <a:rPr lang="en-US" sz="1100" b="0" i="1">
                            <a:latin typeface="Cambria Math"/>
                          </a:rPr>
                          <m:t>𝑆𝑜𝑙𝑑</m:t>
                        </m:r>
                      </m:num>
                      <m:den>
                        <m:r>
                          <a:rPr lang="en-US" sz="1100" b="0" i="1">
                            <a:latin typeface="Cambria Math"/>
                          </a:rPr>
                          <m:t>𝐴𝑣𝑒𝑟𝑎𝑔𝑒</m:t>
                        </m:r>
                        <m:r>
                          <a:rPr lang="en-US" sz="1100" b="0" i="1">
                            <a:latin typeface="Cambria Math"/>
                          </a:rPr>
                          <m:t> </m:t>
                        </m:r>
                        <m:r>
                          <a:rPr lang="en-US" sz="1100" b="0" i="1">
                            <a:latin typeface="Cambria Math"/>
                          </a:rPr>
                          <m:t>𝐼𝑛𝑣𝑒𝑛𝑡𝑜𝑟𝑦</m:t>
                        </m:r>
                        <m:r>
                          <a:rPr lang="en-US" sz="1100" b="0" i="1">
                            <a:latin typeface="Cambria Math"/>
                          </a:rPr>
                          <m:t> </m:t>
                        </m:r>
                      </m:den>
                    </m:f>
                  </m:oMath>
                </m:oMathPara>
              </a14:m>
              <a:endParaRPr lang="en-US" sz="1100"/>
            </a:p>
          </xdr:txBody>
        </xdr:sp>
      </mc:Choice>
      <mc:Fallback xmlns="">
        <xdr:sp macro="" textlink="">
          <xdr:nvSpPr>
            <xdr:cNvPr id="4" name="TextBox 3"/>
            <xdr:cNvSpPr txBox="1"/>
          </xdr:nvSpPr>
          <xdr:spPr>
            <a:xfrm>
              <a:off x="4810125" y="1409700"/>
              <a:ext cx="42767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𝐼𝑛𝑣𝑒𝑛𝑡𝑜𝑟𝑦 𝑇𝑢𝑟𝑛𝑜𝑣𝑒𝑟=  (𝐶𝑜𝑠𝑡 𝑜𝑓 𝐺𝑜𝑜𝑑 𝑆𝑜𝑙𝑑)/(𝐴𝑣𝑒𝑟𝑎𝑔𝑒 𝐼𝑛𝑣𝑒𝑛𝑡𝑜𝑟𝑦 )</a:t>
              </a:r>
              <a:endParaRPr lang="en-US" sz="1100"/>
            </a:p>
          </xdr:txBody>
        </xdr:sp>
      </mc:Fallback>
    </mc:AlternateContent>
    <xdr:clientData/>
  </xdr:twoCellAnchor>
  <xdr:twoCellAnchor>
    <xdr:from>
      <xdr:col>7</xdr:col>
      <xdr:colOff>9525</xdr:colOff>
      <xdr:row>10</xdr:row>
      <xdr:rowOff>85725</xdr:rowOff>
    </xdr:from>
    <xdr:to>
      <xdr:col>14</xdr:col>
      <xdr:colOff>0</xdr:colOff>
      <xdr:row>12</xdr:row>
      <xdr:rowOff>9525</xdr:rowOff>
    </xdr:to>
    <mc:AlternateContent xmlns:mc="http://schemas.openxmlformats.org/markup-compatibility/2006" xmlns:a14="http://schemas.microsoft.com/office/drawing/2010/main">
      <mc:Choice Requires="a14">
        <xdr:sp macro="" textlink="">
          <xdr:nvSpPr>
            <xdr:cNvPr id="5" name="TextBox 4"/>
            <xdr:cNvSpPr txBox="1"/>
          </xdr:nvSpPr>
          <xdr:spPr>
            <a:xfrm>
              <a:off x="4810125" y="1981200"/>
              <a:ext cx="425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100" b="0" i="1">
                        <a:latin typeface="Cambria Math"/>
                      </a:rPr>
                      <m:t>𝐴𝑣𝑒𝑟𝑎𝑔𝑒</m:t>
                    </m:r>
                    <m:r>
                      <a:rPr lang="en-US" sz="1100" b="0" i="1">
                        <a:latin typeface="Cambria Math"/>
                      </a:rPr>
                      <m:t> </m:t>
                    </m:r>
                    <m:r>
                      <a:rPr lang="en-US" sz="1100" b="0" i="1">
                        <a:latin typeface="Cambria Math"/>
                      </a:rPr>
                      <m:t>𝐼𝑛𝑣𝑒𝑛𝑡𝑜𝑟𝑦</m:t>
                    </m:r>
                    <m:r>
                      <a:rPr lang="en-US" sz="1100" b="0" i="1">
                        <a:latin typeface="Cambria Math"/>
                      </a:rPr>
                      <m:t>= </m:t>
                    </m:r>
                    <m:f>
                      <m:fPr>
                        <m:ctrlPr>
                          <a:rPr lang="en-US" sz="1100" b="0" i="1">
                            <a:latin typeface="Cambria Math"/>
                          </a:rPr>
                        </m:ctrlPr>
                      </m:fPr>
                      <m:num>
                        <m:r>
                          <a:rPr lang="en-US" sz="1100" b="0" i="1">
                            <a:latin typeface="Cambria Math"/>
                          </a:rPr>
                          <m:t>𝐵𝑒𝑔𝑖𝑛𝑛𝑖𝑛𝑔</m:t>
                        </m:r>
                        <m:r>
                          <a:rPr lang="en-US" sz="1100" b="0" i="1">
                            <a:latin typeface="Cambria Math"/>
                          </a:rPr>
                          <m:t> </m:t>
                        </m:r>
                        <m:r>
                          <a:rPr lang="en-US" sz="1100" b="0" i="1">
                            <a:latin typeface="Cambria Math"/>
                          </a:rPr>
                          <m:t>𝐼𝑛𝑣𝑒𝑛𝑡𝑜𝑟𝑦</m:t>
                        </m:r>
                        <m:r>
                          <a:rPr lang="en-US" sz="1100" b="0" i="1">
                            <a:latin typeface="Cambria Math"/>
                          </a:rPr>
                          <m:t>+</m:t>
                        </m:r>
                        <m:r>
                          <a:rPr lang="en-US" sz="1100" b="0" i="1">
                            <a:latin typeface="Cambria Math"/>
                          </a:rPr>
                          <m:t>𝐸𝑛𝑑𝑖𝑛𝑔</m:t>
                        </m:r>
                        <m:r>
                          <a:rPr lang="en-US" sz="1100" b="0" i="1">
                            <a:latin typeface="Cambria Math"/>
                          </a:rPr>
                          <m:t> </m:t>
                        </m:r>
                        <m:r>
                          <a:rPr lang="en-US" sz="1100" b="0" i="1">
                            <a:latin typeface="Cambria Math"/>
                          </a:rPr>
                          <m:t>𝐼𝑛𝑣𝑒𝑛𝑡𝑜𝑟𝑦</m:t>
                        </m:r>
                      </m:num>
                      <m:den>
                        <m:r>
                          <a:rPr lang="en-US" sz="1100" b="0" i="1">
                            <a:latin typeface="Cambria Math"/>
                          </a:rPr>
                          <m:t>2</m:t>
                        </m:r>
                      </m:den>
                    </m:f>
                  </m:oMath>
                </m:oMathPara>
              </a14:m>
              <a:endParaRPr lang="en-US" sz="1100"/>
            </a:p>
          </xdr:txBody>
        </xdr:sp>
      </mc:Choice>
      <mc:Fallback xmlns="">
        <xdr:sp macro="" textlink="">
          <xdr:nvSpPr>
            <xdr:cNvPr id="5" name="TextBox 4"/>
            <xdr:cNvSpPr txBox="1"/>
          </xdr:nvSpPr>
          <xdr:spPr>
            <a:xfrm>
              <a:off x="4810125" y="1981200"/>
              <a:ext cx="425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𝐴𝑣𝑒𝑟𝑎𝑔𝑒 𝐼𝑛𝑣𝑒𝑛𝑡𝑜𝑟𝑦=  (𝐵𝑒𝑔𝑖𝑛𝑛𝑖𝑛𝑔 𝐼𝑛𝑣𝑒𝑛𝑡𝑜𝑟𝑦+𝐸𝑛𝑑𝑖𝑛𝑔 𝐼𝑛𝑣𝑒𝑛𝑡𝑜𝑟𝑦)/2</a:t>
              </a:r>
              <a:endParaRPr lang="en-US" sz="11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7" workbookViewId="0">
      <selection activeCell="J30" sqref="J30"/>
    </sheetView>
  </sheetViews>
  <sheetFormatPr defaultRowHeight="14.25" x14ac:dyDescent="0.2"/>
  <cols>
    <col min="1" max="1" width="28.7109375" style="80" customWidth="1"/>
    <col min="2" max="2" width="21.85546875" style="80" customWidth="1"/>
  </cols>
  <sheetData>
    <row r="1" spans="1:2" ht="15" x14ac:dyDescent="0.25">
      <c r="A1" s="229" t="s">
        <v>38</v>
      </c>
    </row>
    <row r="2" spans="1:2" x14ac:dyDescent="0.2">
      <c r="A2" s="80" t="s">
        <v>32</v>
      </c>
      <c r="B2" s="228">
        <v>40500</v>
      </c>
    </row>
    <row r="3" spans="1:2" x14ac:dyDescent="0.2">
      <c r="A3" s="80" t="s">
        <v>50</v>
      </c>
      <c r="B3" s="228">
        <v>16200</v>
      </c>
    </row>
    <row r="4" spans="1:2" x14ac:dyDescent="0.2">
      <c r="A4" s="80" t="s">
        <v>62</v>
      </c>
      <c r="B4" s="228">
        <v>4515</v>
      </c>
    </row>
    <row r="5" spans="1:2" ht="15" thickBot="1" x14ac:dyDescent="0.25">
      <c r="A5" s="80" t="s">
        <v>63</v>
      </c>
      <c r="B5" s="230">
        <v>28800</v>
      </c>
    </row>
    <row r="6" spans="1:2" ht="15.75" thickBot="1" x14ac:dyDescent="0.3">
      <c r="A6" s="229" t="s">
        <v>39</v>
      </c>
      <c r="B6" s="231">
        <v>90015</v>
      </c>
    </row>
    <row r="7" spans="1:2" ht="15" thickTop="1" x14ac:dyDescent="0.2"/>
    <row r="8" spans="1:2" ht="15" x14ac:dyDescent="0.25">
      <c r="A8" s="229" t="s">
        <v>40</v>
      </c>
    </row>
    <row r="9" spans="1:2" x14ac:dyDescent="0.2">
      <c r="A9" s="80" t="s">
        <v>32</v>
      </c>
      <c r="B9" s="228">
        <v>21060</v>
      </c>
    </row>
    <row r="10" spans="1:2" x14ac:dyDescent="0.2">
      <c r="A10" s="80" t="s">
        <v>50</v>
      </c>
      <c r="B10" s="228">
        <v>8424</v>
      </c>
    </row>
    <row r="11" spans="1:2" x14ac:dyDescent="0.2">
      <c r="A11" s="80" t="s">
        <v>62</v>
      </c>
      <c r="B11" s="228">
        <v>4515</v>
      </c>
    </row>
    <row r="12" spans="1:2" ht="15" thickBot="1" x14ac:dyDescent="0.25">
      <c r="A12" s="80" t="s">
        <v>35</v>
      </c>
      <c r="B12" s="230">
        <v>15120</v>
      </c>
    </row>
    <row r="13" spans="1:2" ht="15" thickBot="1" x14ac:dyDescent="0.25">
      <c r="A13" s="80" t="s">
        <v>41</v>
      </c>
      <c r="B13" s="231">
        <v>49119</v>
      </c>
    </row>
    <row r="14" spans="1:2" ht="15" thickTop="1" x14ac:dyDescent="0.2"/>
    <row r="15" spans="1:2" ht="15" x14ac:dyDescent="0.25">
      <c r="A15" s="229" t="s">
        <v>42</v>
      </c>
      <c r="B15" s="228">
        <v>40896</v>
      </c>
    </row>
    <row r="17" spans="1:2" ht="15" x14ac:dyDescent="0.25">
      <c r="A17" s="229" t="s">
        <v>43</v>
      </c>
    </row>
    <row r="18" spans="1:2" x14ac:dyDescent="0.2">
      <c r="A18" s="80" t="s">
        <v>1</v>
      </c>
      <c r="B18" s="80" t="s">
        <v>151</v>
      </c>
    </row>
    <row r="19" spans="1:2" x14ac:dyDescent="0.2">
      <c r="A19" s="80" t="s">
        <v>2</v>
      </c>
      <c r="B19" s="80" t="s">
        <v>151</v>
      </c>
    </row>
    <row r="20" spans="1:2" x14ac:dyDescent="0.2">
      <c r="A20" s="80" t="s">
        <v>3</v>
      </c>
      <c r="B20" s="228">
        <v>600</v>
      </c>
    </row>
    <row r="21" spans="1:2" x14ac:dyDescent="0.2">
      <c r="A21" s="80" t="s">
        <v>4</v>
      </c>
      <c r="B21" s="80" t="s">
        <v>151</v>
      </c>
    </row>
    <row r="22" spans="1:2" x14ac:dyDescent="0.2">
      <c r="A22" s="80" t="s">
        <v>37</v>
      </c>
      <c r="B22" s="228">
        <v>360</v>
      </c>
    </row>
    <row r="23" spans="1:2" x14ac:dyDescent="0.2">
      <c r="A23" s="80" t="s">
        <v>36</v>
      </c>
      <c r="B23" s="228">
        <v>1050</v>
      </c>
    </row>
    <row r="24" spans="1:2" x14ac:dyDescent="0.2">
      <c r="A24" s="80" t="s">
        <v>5</v>
      </c>
      <c r="B24" s="80" t="s">
        <v>151</v>
      </c>
    </row>
    <row r="25" spans="1:2" x14ac:dyDescent="0.2">
      <c r="A25" s="80" t="s">
        <v>6</v>
      </c>
      <c r="B25" s="228">
        <v>6000</v>
      </c>
    </row>
    <row r="26" spans="1:2" x14ac:dyDescent="0.2">
      <c r="A26" s="80" t="s">
        <v>7</v>
      </c>
      <c r="B26" s="228">
        <v>300</v>
      </c>
    </row>
    <row r="27" spans="1:2" x14ac:dyDescent="0.2">
      <c r="A27" s="80" t="s">
        <v>8</v>
      </c>
      <c r="B27" s="80" t="s">
        <v>151</v>
      </c>
    </row>
    <row r="28" spans="1:2" x14ac:dyDescent="0.2">
      <c r="A28" s="80" t="s">
        <v>9</v>
      </c>
      <c r="B28" s="228">
        <v>510</v>
      </c>
    </row>
    <row r="29" spans="1:2" ht="15" thickBot="1" x14ac:dyDescent="0.25">
      <c r="A29" s="80" t="s">
        <v>10</v>
      </c>
      <c r="B29" s="232" t="s">
        <v>151</v>
      </c>
    </row>
    <row r="30" spans="1:2" ht="15.75" thickBot="1" x14ac:dyDescent="0.3">
      <c r="A30" s="229" t="s">
        <v>44</v>
      </c>
      <c r="B30" s="231">
        <v>8820</v>
      </c>
    </row>
    <row r="31" spans="1:2" ht="15" thickTop="1" x14ac:dyDescent="0.2"/>
    <row r="32" spans="1:2" ht="15" x14ac:dyDescent="0.25">
      <c r="A32" s="229" t="s">
        <v>45</v>
      </c>
    </row>
    <row r="33" spans="1:2" ht="15" x14ac:dyDescent="0.25">
      <c r="A33" s="229" t="s">
        <v>46</v>
      </c>
      <c r="B33" s="233">
        <v>32076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J30" sqref="J30"/>
    </sheetView>
  </sheetViews>
  <sheetFormatPr defaultRowHeight="12.75" x14ac:dyDescent="0.2"/>
  <cols>
    <col min="2" max="2" width="11.42578125" bestFit="1" customWidth="1"/>
    <col min="3" max="3" width="11.42578125" customWidth="1"/>
    <col min="8" max="8" width="11.42578125" bestFit="1" customWidth="1"/>
    <col min="9" max="9" width="14" bestFit="1" customWidth="1"/>
  </cols>
  <sheetData>
    <row r="1" spans="1:9" ht="12.75" customHeight="1" x14ac:dyDescent="0.2">
      <c r="A1" s="219" t="s">
        <v>50</v>
      </c>
      <c r="B1" s="220"/>
      <c r="C1" s="221"/>
      <c r="D1" s="219" t="s">
        <v>50</v>
      </c>
      <c r="E1" s="220"/>
      <c r="F1" s="222"/>
      <c r="G1" s="219" t="s">
        <v>50</v>
      </c>
      <c r="H1" s="219"/>
      <c r="I1" s="219"/>
    </row>
    <row r="2" spans="1:9" ht="13.5" thickBot="1" x14ac:dyDescent="0.25">
      <c r="A2" s="223" t="s">
        <v>48</v>
      </c>
      <c r="B2" s="223" t="s">
        <v>49</v>
      </c>
      <c r="C2" s="223"/>
      <c r="D2" s="223" t="s">
        <v>48</v>
      </c>
      <c r="E2" s="224" t="s">
        <v>51</v>
      </c>
      <c r="F2" s="222"/>
      <c r="G2" s="225" t="s">
        <v>48</v>
      </c>
      <c r="H2" s="225" t="s">
        <v>49</v>
      </c>
      <c r="I2" s="226" t="s">
        <v>51</v>
      </c>
    </row>
    <row r="3" spans="1:9" ht="13.5" thickTop="1" x14ac:dyDescent="0.2">
      <c r="A3" s="227">
        <v>0.75</v>
      </c>
      <c r="B3" s="222">
        <v>1000</v>
      </c>
      <c r="C3" s="222"/>
      <c r="D3" s="227">
        <v>0.75</v>
      </c>
      <c r="E3" s="222">
        <v>500</v>
      </c>
      <c r="F3" s="222"/>
      <c r="G3" s="227">
        <v>0.75</v>
      </c>
      <c r="H3" s="222">
        <v>1000</v>
      </c>
      <c r="I3" s="222">
        <v>500</v>
      </c>
    </row>
    <row r="4" spans="1:9" x14ac:dyDescent="0.2">
      <c r="A4" s="227">
        <v>1</v>
      </c>
      <c r="B4" s="222">
        <v>900</v>
      </c>
      <c r="C4" s="222"/>
      <c r="D4" s="227">
        <v>1</v>
      </c>
      <c r="E4" s="222">
        <v>650</v>
      </c>
      <c r="F4" s="222"/>
      <c r="G4" s="227">
        <v>1</v>
      </c>
      <c r="H4" s="222">
        <v>900</v>
      </c>
      <c r="I4" s="222">
        <v>650</v>
      </c>
    </row>
    <row r="5" spans="1:9" x14ac:dyDescent="0.2">
      <c r="A5" s="227">
        <v>1.25</v>
      </c>
      <c r="B5" s="222">
        <v>800</v>
      </c>
      <c r="C5" s="222"/>
      <c r="D5" s="227">
        <v>1.25</v>
      </c>
      <c r="E5" s="222">
        <v>800</v>
      </c>
      <c r="F5" s="222"/>
      <c r="G5" s="227">
        <v>1.25</v>
      </c>
      <c r="H5" s="222">
        <v>800</v>
      </c>
      <c r="I5" s="222">
        <v>800</v>
      </c>
    </row>
    <row r="6" spans="1:9" x14ac:dyDescent="0.2">
      <c r="A6" s="227">
        <v>1.5</v>
      </c>
      <c r="B6" s="222">
        <v>700</v>
      </c>
      <c r="C6" s="222"/>
      <c r="D6" s="227">
        <v>1.5</v>
      </c>
      <c r="E6" s="222">
        <v>1000</v>
      </c>
      <c r="F6" s="222"/>
      <c r="G6" s="227">
        <v>1.5</v>
      </c>
      <c r="H6" s="222">
        <v>700</v>
      </c>
      <c r="I6" s="222">
        <v>1000</v>
      </c>
    </row>
    <row r="7" spans="1:9" x14ac:dyDescent="0.2">
      <c r="A7" s="227">
        <v>1.75</v>
      </c>
      <c r="B7" s="222">
        <v>600</v>
      </c>
      <c r="C7" s="222"/>
      <c r="D7" s="227">
        <v>1.75</v>
      </c>
      <c r="E7" s="222">
        <v>1400</v>
      </c>
      <c r="F7" s="222"/>
      <c r="G7" s="227">
        <v>1.75</v>
      </c>
      <c r="H7" s="222">
        <v>600</v>
      </c>
      <c r="I7" s="222">
        <v>1400</v>
      </c>
    </row>
    <row r="8" spans="1:9" x14ac:dyDescent="0.2">
      <c r="A8" s="227">
        <v>2</v>
      </c>
      <c r="B8" s="222">
        <v>500</v>
      </c>
      <c r="C8" s="222"/>
      <c r="D8" s="227">
        <v>2</v>
      </c>
      <c r="E8" s="222">
        <v>1500</v>
      </c>
      <c r="F8" s="222"/>
      <c r="G8" s="227">
        <v>2</v>
      </c>
      <c r="H8" s="222">
        <v>500</v>
      </c>
      <c r="I8" s="222">
        <v>1500</v>
      </c>
    </row>
    <row r="9" spans="1:9" x14ac:dyDescent="0.2">
      <c r="A9" s="222"/>
      <c r="B9" s="222"/>
      <c r="C9" s="222"/>
      <c r="D9" s="222"/>
      <c r="E9" s="222"/>
      <c r="F9" s="222"/>
      <c r="G9" s="222"/>
      <c r="H9" s="222"/>
      <c r="I9" s="222"/>
    </row>
    <row r="10" spans="1:9" x14ac:dyDescent="0.2">
      <c r="A10" s="222"/>
      <c r="B10" s="222"/>
      <c r="C10" s="222"/>
      <c r="D10" s="222"/>
      <c r="E10" s="222"/>
      <c r="F10" s="222"/>
      <c r="G10" s="222"/>
      <c r="H10" s="222"/>
      <c r="I10" s="222"/>
    </row>
    <row r="11" spans="1:9" x14ac:dyDescent="0.2">
      <c r="A11" s="219" t="s">
        <v>62</v>
      </c>
      <c r="B11" s="220"/>
      <c r="C11" s="221"/>
      <c r="D11" s="219" t="s">
        <v>62</v>
      </c>
      <c r="E11" s="220"/>
      <c r="F11" s="222"/>
      <c r="G11" s="219" t="s">
        <v>62</v>
      </c>
      <c r="H11" s="219"/>
      <c r="I11" s="219"/>
    </row>
    <row r="12" spans="1:9" ht="13.5" thickBot="1" x14ac:dyDescent="0.25">
      <c r="A12" s="223" t="s">
        <v>48</v>
      </c>
      <c r="B12" s="223" t="s">
        <v>49</v>
      </c>
      <c r="C12" s="223"/>
      <c r="D12" s="223" t="s">
        <v>48</v>
      </c>
      <c r="E12" s="224" t="s">
        <v>51</v>
      </c>
      <c r="F12" s="222"/>
      <c r="G12" s="225" t="s">
        <v>48</v>
      </c>
      <c r="H12" s="225" t="s">
        <v>49</v>
      </c>
      <c r="I12" s="226" t="s">
        <v>51</v>
      </c>
    </row>
    <row r="13" spans="1:9" ht="13.5" thickTop="1" x14ac:dyDescent="0.2">
      <c r="A13" s="227">
        <v>1</v>
      </c>
      <c r="B13" s="222">
        <v>1200</v>
      </c>
      <c r="C13" s="222"/>
      <c r="D13" s="227">
        <v>1</v>
      </c>
      <c r="E13" s="222">
        <v>500</v>
      </c>
      <c r="F13" s="222"/>
      <c r="G13" s="227">
        <v>1</v>
      </c>
      <c r="H13" s="222">
        <v>1200</v>
      </c>
      <c r="I13" s="222">
        <v>500</v>
      </c>
    </row>
    <row r="14" spans="1:9" x14ac:dyDescent="0.2">
      <c r="A14" s="227">
        <v>1.25</v>
      </c>
      <c r="B14" s="222">
        <v>1100</v>
      </c>
      <c r="C14" s="222"/>
      <c r="D14" s="227">
        <v>1.25</v>
      </c>
      <c r="E14" s="222">
        <v>600</v>
      </c>
      <c r="F14" s="222"/>
      <c r="G14" s="227">
        <v>1.25</v>
      </c>
      <c r="H14" s="222">
        <v>1100</v>
      </c>
      <c r="I14" s="222">
        <v>600</v>
      </c>
    </row>
    <row r="15" spans="1:9" x14ac:dyDescent="0.2">
      <c r="A15" s="227">
        <v>1.5</v>
      </c>
      <c r="B15" s="222">
        <v>900</v>
      </c>
      <c r="C15" s="222"/>
      <c r="D15" s="227">
        <v>1.5</v>
      </c>
      <c r="E15" s="222">
        <v>700</v>
      </c>
      <c r="F15" s="222"/>
      <c r="G15" s="227">
        <v>1.5</v>
      </c>
      <c r="H15" s="222">
        <v>900</v>
      </c>
      <c r="I15" s="222">
        <v>700</v>
      </c>
    </row>
    <row r="16" spans="1:9" x14ac:dyDescent="0.2">
      <c r="A16" s="227">
        <v>1.75</v>
      </c>
      <c r="B16" s="222">
        <v>800</v>
      </c>
      <c r="C16" s="222"/>
      <c r="D16" s="227">
        <v>1.75</v>
      </c>
      <c r="E16" s="222">
        <v>900</v>
      </c>
      <c r="F16" s="222"/>
      <c r="G16" s="227">
        <v>1.75</v>
      </c>
      <c r="H16" s="222">
        <v>800</v>
      </c>
      <c r="I16" s="222">
        <v>900</v>
      </c>
    </row>
    <row r="17" spans="1:9" x14ac:dyDescent="0.2">
      <c r="A17" s="227">
        <v>2</v>
      </c>
      <c r="B17" s="222">
        <v>700</v>
      </c>
      <c r="C17" s="222"/>
      <c r="D17" s="227">
        <v>2</v>
      </c>
      <c r="E17" s="222">
        <v>1000</v>
      </c>
      <c r="F17" s="222"/>
      <c r="G17" s="227">
        <v>2</v>
      </c>
      <c r="H17" s="222">
        <v>700</v>
      </c>
      <c r="I17" s="222">
        <v>1000</v>
      </c>
    </row>
    <row r="18" spans="1:9" x14ac:dyDescent="0.2">
      <c r="A18" s="227">
        <v>2.25</v>
      </c>
      <c r="B18" s="222">
        <v>400</v>
      </c>
      <c r="C18" s="222"/>
      <c r="D18" s="227">
        <v>2.25</v>
      </c>
      <c r="E18" s="222">
        <v>1400</v>
      </c>
      <c r="F18" s="222"/>
      <c r="G18" s="227">
        <v>2.25</v>
      </c>
      <c r="H18" s="222">
        <v>400</v>
      </c>
      <c r="I18" s="222">
        <v>1400</v>
      </c>
    </row>
    <row r="19" spans="1:9" x14ac:dyDescent="0.2">
      <c r="A19" s="222"/>
      <c r="B19" s="222"/>
      <c r="C19" s="222"/>
      <c r="D19" s="222"/>
      <c r="E19" s="222"/>
      <c r="F19" s="222"/>
      <c r="G19" s="222"/>
      <c r="H19" s="222"/>
      <c r="I19" s="222"/>
    </row>
    <row r="20" spans="1:9" x14ac:dyDescent="0.2">
      <c r="A20" s="222"/>
      <c r="B20" s="222"/>
      <c r="C20" s="222"/>
      <c r="D20" s="222"/>
      <c r="E20" s="222"/>
      <c r="F20" s="222"/>
      <c r="G20" s="222"/>
      <c r="H20" s="222"/>
      <c r="I20" s="222"/>
    </row>
    <row r="21" spans="1:9" ht="12.75" customHeight="1" x14ac:dyDescent="0.2">
      <c r="A21" s="219" t="s">
        <v>63</v>
      </c>
      <c r="B21" s="220"/>
      <c r="C21" s="221"/>
      <c r="D21" s="219" t="s">
        <v>63</v>
      </c>
      <c r="E21" s="220"/>
      <c r="F21" s="222"/>
      <c r="G21" s="219" t="s">
        <v>63</v>
      </c>
      <c r="H21" s="219"/>
      <c r="I21" s="219"/>
    </row>
    <row r="22" spans="1:9" ht="13.5" thickBot="1" x14ac:dyDescent="0.25">
      <c r="A22" s="223" t="s">
        <v>48</v>
      </c>
      <c r="B22" s="223" t="s">
        <v>49</v>
      </c>
      <c r="C22" s="223"/>
      <c r="D22" s="223" t="s">
        <v>48</v>
      </c>
      <c r="E22" s="224" t="s">
        <v>51</v>
      </c>
      <c r="F22" s="222"/>
      <c r="G22" s="225" t="s">
        <v>48</v>
      </c>
      <c r="H22" s="225" t="s">
        <v>49</v>
      </c>
      <c r="I22" s="226" t="s">
        <v>51</v>
      </c>
    </row>
    <row r="23" spans="1:9" ht="13.5" thickTop="1" x14ac:dyDescent="0.2">
      <c r="A23" s="227">
        <v>1.75</v>
      </c>
      <c r="B23" s="222">
        <v>1500</v>
      </c>
      <c r="C23" s="222"/>
      <c r="D23" s="227">
        <v>1.75</v>
      </c>
      <c r="E23" s="222">
        <v>800</v>
      </c>
      <c r="F23" s="222"/>
      <c r="G23" s="227">
        <v>1.75</v>
      </c>
      <c r="H23" s="222">
        <v>1500</v>
      </c>
      <c r="I23" s="222">
        <v>800</v>
      </c>
    </row>
    <row r="24" spans="1:9" x14ac:dyDescent="0.2">
      <c r="A24" s="227">
        <v>2</v>
      </c>
      <c r="B24" s="222">
        <v>1400</v>
      </c>
      <c r="C24" s="222"/>
      <c r="D24" s="227">
        <v>2</v>
      </c>
      <c r="E24" s="222">
        <v>900</v>
      </c>
      <c r="F24" s="222"/>
      <c r="G24" s="227">
        <v>2</v>
      </c>
      <c r="H24" s="222">
        <v>1400</v>
      </c>
      <c r="I24" s="222">
        <v>900</v>
      </c>
    </row>
    <row r="25" spans="1:9" x14ac:dyDescent="0.2">
      <c r="A25" s="227">
        <v>2.25</v>
      </c>
      <c r="B25" s="222">
        <v>1200</v>
      </c>
      <c r="C25" s="222"/>
      <c r="D25" s="227">
        <v>2.25</v>
      </c>
      <c r="E25" s="222">
        <v>1000</v>
      </c>
      <c r="F25" s="222"/>
      <c r="G25" s="227">
        <v>2.25</v>
      </c>
      <c r="H25" s="222">
        <v>1200</v>
      </c>
      <c r="I25" s="222">
        <v>1000</v>
      </c>
    </row>
    <row r="26" spans="1:9" x14ac:dyDescent="0.2">
      <c r="A26" s="227">
        <v>2.5</v>
      </c>
      <c r="B26" s="222">
        <v>1000</v>
      </c>
      <c r="C26" s="222"/>
      <c r="D26" s="227">
        <v>2.5</v>
      </c>
      <c r="E26" s="222">
        <v>1200</v>
      </c>
      <c r="F26" s="222"/>
      <c r="G26" s="227">
        <v>2.5</v>
      </c>
      <c r="H26" s="222">
        <v>1000</v>
      </c>
      <c r="I26" s="222">
        <v>1200</v>
      </c>
    </row>
    <row r="27" spans="1:9" x14ac:dyDescent="0.2">
      <c r="A27" s="227">
        <v>2.75</v>
      </c>
      <c r="B27" s="222">
        <v>800</v>
      </c>
      <c r="C27" s="222"/>
      <c r="D27" s="227">
        <v>2.75</v>
      </c>
      <c r="E27" s="222">
        <v>1400</v>
      </c>
      <c r="F27" s="222"/>
      <c r="G27" s="227">
        <v>2.75</v>
      </c>
      <c r="H27" s="222">
        <v>800</v>
      </c>
      <c r="I27" s="222">
        <v>1400</v>
      </c>
    </row>
    <row r="28" spans="1:9" x14ac:dyDescent="0.2">
      <c r="A28" s="227">
        <v>3</v>
      </c>
      <c r="B28" s="222">
        <v>700</v>
      </c>
      <c r="C28" s="222"/>
      <c r="D28" s="227">
        <v>3</v>
      </c>
      <c r="E28" s="222">
        <v>1600</v>
      </c>
      <c r="F28" s="222"/>
      <c r="G28" s="227">
        <v>3</v>
      </c>
      <c r="H28" s="222">
        <v>700</v>
      </c>
      <c r="I28" s="222">
        <v>1600</v>
      </c>
    </row>
    <row r="29" spans="1:9" x14ac:dyDescent="0.2">
      <c r="A29" s="222"/>
      <c r="B29" s="222"/>
      <c r="C29" s="222"/>
      <c r="D29" s="222"/>
      <c r="E29" s="222"/>
      <c r="F29" s="222"/>
      <c r="G29" s="222"/>
      <c r="H29" s="222"/>
      <c r="I29" s="222"/>
    </row>
    <row r="30" spans="1:9" x14ac:dyDescent="0.2">
      <c r="A30" s="222"/>
      <c r="B30" s="222"/>
      <c r="C30" s="222"/>
      <c r="D30" s="222"/>
      <c r="E30" s="222"/>
      <c r="F30" s="222"/>
      <c r="G30" s="222"/>
      <c r="H30" s="222"/>
      <c r="I30" s="222"/>
    </row>
    <row r="31" spans="1:9" x14ac:dyDescent="0.2">
      <c r="A31" s="219" t="s">
        <v>32</v>
      </c>
      <c r="B31" s="220"/>
      <c r="C31" s="221"/>
      <c r="D31" s="219" t="s">
        <v>32</v>
      </c>
      <c r="E31" s="220"/>
      <c r="F31" s="222"/>
      <c r="G31" s="219" t="s">
        <v>32</v>
      </c>
      <c r="H31" s="219"/>
      <c r="I31" s="219"/>
    </row>
    <row r="32" spans="1:9" ht="13.5" thickBot="1" x14ac:dyDescent="0.25">
      <c r="A32" s="223" t="s">
        <v>48</v>
      </c>
      <c r="B32" s="223" t="s">
        <v>49</v>
      </c>
      <c r="C32" s="223"/>
      <c r="D32" s="223" t="s">
        <v>48</v>
      </c>
      <c r="E32" s="224" t="s">
        <v>51</v>
      </c>
      <c r="F32" s="222"/>
      <c r="G32" s="225" t="s">
        <v>48</v>
      </c>
      <c r="H32" s="225" t="s">
        <v>49</v>
      </c>
      <c r="I32" s="226" t="s">
        <v>51</v>
      </c>
    </row>
    <row r="33" spans="1:9" ht="13.5" thickTop="1" x14ac:dyDescent="0.2">
      <c r="A33" s="227">
        <v>16</v>
      </c>
      <c r="B33" s="222">
        <v>1400</v>
      </c>
      <c r="C33" s="222"/>
      <c r="D33" s="227">
        <v>16</v>
      </c>
      <c r="E33" s="222">
        <v>600</v>
      </c>
      <c r="F33" s="222"/>
      <c r="G33" s="227">
        <v>16</v>
      </c>
      <c r="H33" s="222">
        <v>1400</v>
      </c>
      <c r="I33" s="222">
        <v>600</v>
      </c>
    </row>
    <row r="34" spans="1:9" x14ac:dyDescent="0.2">
      <c r="A34" s="227">
        <v>18</v>
      </c>
      <c r="B34" s="222">
        <v>1200</v>
      </c>
      <c r="C34" s="222"/>
      <c r="D34" s="227">
        <v>18</v>
      </c>
      <c r="E34" s="222">
        <v>700</v>
      </c>
      <c r="F34" s="222"/>
      <c r="G34" s="227">
        <v>18</v>
      </c>
      <c r="H34" s="222">
        <v>1200</v>
      </c>
      <c r="I34" s="222">
        <v>700</v>
      </c>
    </row>
    <row r="35" spans="1:9" x14ac:dyDescent="0.2">
      <c r="A35" s="227">
        <v>20</v>
      </c>
      <c r="B35" s="222">
        <v>1100</v>
      </c>
      <c r="C35" s="222"/>
      <c r="D35" s="227">
        <v>20</v>
      </c>
      <c r="E35" s="222">
        <v>800</v>
      </c>
      <c r="F35" s="222"/>
      <c r="G35" s="227">
        <v>20</v>
      </c>
      <c r="H35" s="222">
        <v>1100</v>
      </c>
      <c r="I35" s="222">
        <v>800</v>
      </c>
    </row>
    <row r="36" spans="1:9" x14ac:dyDescent="0.2">
      <c r="A36" s="227">
        <v>22</v>
      </c>
      <c r="B36" s="222">
        <v>1000</v>
      </c>
      <c r="C36" s="222"/>
      <c r="D36" s="227">
        <v>22</v>
      </c>
      <c r="E36" s="222">
        <v>1000</v>
      </c>
      <c r="F36" s="222"/>
      <c r="G36" s="227">
        <v>22</v>
      </c>
      <c r="H36" s="222">
        <v>1000</v>
      </c>
      <c r="I36" s="222">
        <v>1000</v>
      </c>
    </row>
    <row r="37" spans="1:9" x14ac:dyDescent="0.2">
      <c r="A37" s="227">
        <v>24</v>
      </c>
      <c r="B37" s="222">
        <v>900</v>
      </c>
      <c r="C37" s="222"/>
      <c r="D37" s="227">
        <v>24</v>
      </c>
      <c r="E37" s="222">
        <v>1200</v>
      </c>
      <c r="F37" s="222"/>
      <c r="G37" s="227">
        <v>24</v>
      </c>
      <c r="H37" s="222">
        <v>900</v>
      </c>
      <c r="I37" s="222">
        <v>1200</v>
      </c>
    </row>
    <row r="38" spans="1:9" x14ac:dyDescent="0.2">
      <c r="A38" s="227">
        <v>26</v>
      </c>
      <c r="B38" s="222">
        <v>800</v>
      </c>
      <c r="C38" s="222"/>
      <c r="D38" s="227">
        <v>26</v>
      </c>
      <c r="E38" s="222">
        <v>1400</v>
      </c>
      <c r="F38" s="222"/>
      <c r="G38" s="227">
        <v>26</v>
      </c>
      <c r="H38" s="222">
        <v>800</v>
      </c>
      <c r="I38" s="222">
        <v>1400</v>
      </c>
    </row>
  </sheetData>
  <sheetProtection selectLockedCells="1"/>
  <mergeCells count="12">
    <mergeCell ref="A31:B31"/>
    <mergeCell ref="D31:E31"/>
    <mergeCell ref="G31:I31"/>
    <mergeCell ref="A21:B21"/>
    <mergeCell ref="D21:E21"/>
    <mergeCell ref="G21:I21"/>
    <mergeCell ref="A1:B1"/>
    <mergeCell ref="D1:E1"/>
    <mergeCell ref="G1:I1"/>
    <mergeCell ref="A11:B11"/>
    <mergeCell ref="D11:E11"/>
    <mergeCell ref="G11:I1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workbookViewId="0">
      <selection activeCell="F28" sqref="F28"/>
    </sheetView>
  </sheetViews>
  <sheetFormatPr defaultRowHeight="12.75" x14ac:dyDescent="0.2"/>
  <cols>
    <col min="1" max="1" width="23.85546875" customWidth="1"/>
    <col min="2" max="2" width="14" customWidth="1"/>
    <col min="3" max="3" width="12.85546875" customWidth="1"/>
    <col min="4" max="4" width="14.5703125" customWidth="1"/>
    <col min="5" max="5" width="12.140625" bestFit="1" customWidth="1"/>
    <col min="6" max="6" width="12.42578125" customWidth="1"/>
    <col min="7" max="7" width="12" customWidth="1"/>
    <col min="8" max="8" width="11.5703125" customWidth="1"/>
    <col min="10" max="10" width="15.42578125" bestFit="1" customWidth="1"/>
    <col min="11" max="11" width="12.28515625" customWidth="1"/>
  </cols>
  <sheetData>
    <row r="1" spans="1:11" ht="39.75" customHeight="1" thickBot="1" x14ac:dyDescent="0.25">
      <c r="A1" s="234" t="s">
        <v>104</v>
      </c>
      <c r="B1" s="234"/>
      <c r="C1" s="234"/>
      <c r="D1" s="234"/>
      <c r="E1" s="234"/>
    </row>
    <row r="2" spans="1:11" ht="16.5" thickTop="1" thickBot="1" x14ac:dyDescent="0.3">
      <c r="J2" s="240" t="s">
        <v>152</v>
      </c>
      <c r="K2" s="241"/>
    </row>
    <row r="3" spans="1:11" ht="15.75" thickTop="1" x14ac:dyDescent="0.25">
      <c r="J3" s="242"/>
      <c r="K3" s="242"/>
    </row>
    <row r="4" spans="1:11" ht="14.25" x14ac:dyDescent="0.2">
      <c r="J4" s="46" t="s">
        <v>1</v>
      </c>
      <c r="K4" s="46">
        <v>0</v>
      </c>
    </row>
    <row r="5" spans="1:11" ht="14.25" x14ac:dyDescent="0.2">
      <c r="J5" s="46" t="s">
        <v>2</v>
      </c>
      <c r="K5" s="46">
        <v>0</v>
      </c>
    </row>
    <row r="6" spans="1:11" ht="14.25" x14ac:dyDescent="0.2">
      <c r="J6" s="46" t="s">
        <v>3</v>
      </c>
      <c r="K6" s="46">
        <v>100</v>
      </c>
    </row>
    <row r="7" spans="1:11" ht="14.25" x14ac:dyDescent="0.2">
      <c r="J7" s="46" t="s">
        <v>4</v>
      </c>
      <c r="K7" s="46">
        <v>0</v>
      </c>
    </row>
    <row r="8" spans="1:11" ht="14.25" x14ac:dyDescent="0.2">
      <c r="A8" s="5"/>
      <c r="B8" s="5"/>
      <c r="C8" s="5"/>
      <c r="D8" s="5"/>
      <c r="E8" s="5"/>
      <c r="F8" s="6"/>
      <c r="G8" s="3"/>
      <c r="H8" s="3"/>
      <c r="J8" s="46" t="s">
        <v>37</v>
      </c>
      <c r="K8" s="46">
        <v>60</v>
      </c>
    </row>
    <row r="9" spans="1:11" ht="14.25" x14ac:dyDescent="0.2">
      <c r="A9" s="42"/>
      <c r="B9" s="93"/>
      <c r="C9" s="93"/>
      <c r="D9" s="100"/>
      <c r="E9" s="147"/>
      <c r="F9" s="14"/>
      <c r="G9" s="3"/>
      <c r="H9" s="100"/>
      <c r="J9" s="46" t="s">
        <v>36</v>
      </c>
      <c r="K9" s="46">
        <v>175</v>
      </c>
    </row>
    <row r="10" spans="1:11" ht="14.25" x14ac:dyDescent="0.2">
      <c r="A10" s="42"/>
      <c r="B10" s="235"/>
      <c r="C10" s="236"/>
      <c r="D10" s="100"/>
      <c r="E10" s="147"/>
      <c r="F10" s="14"/>
      <c r="G10" s="3"/>
      <c r="H10" s="100"/>
      <c r="I10" s="3"/>
      <c r="J10" s="46" t="s">
        <v>5</v>
      </c>
      <c r="K10" s="46">
        <v>0</v>
      </c>
    </row>
    <row r="11" spans="1:11" ht="12.75" customHeight="1" x14ac:dyDescent="0.2">
      <c r="A11" s="46"/>
      <c r="B11" s="78"/>
      <c r="C11" s="236"/>
      <c r="D11" s="100"/>
      <c r="E11" s="79"/>
      <c r="F11" s="17"/>
      <c r="G11" s="3"/>
      <c r="H11" s="100"/>
      <c r="J11" s="46" t="s">
        <v>6</v>
      </c>
      <c r="K11" s="46">
        <v>1000</v>
      </c>
    </row>
    <row r="12" spans="1:11" s="100" customFormat="1" ht="14.25" x14ac:dyDescent="0.2">
      <c r="A12" s="46"/>
      <c r="B12" s="78"/>
      <c r="C12" s="236"/>
      <c r="E12" s="79"/>
      <c r="F12" s="17"/>
      <c r="G12" s="3"/>
      <c r="J12" s="46" t="s">
        <v>7</v>
      </c>
      <c r="K12" s="46">
        <v>50</v>
      </c>
    </row>
    <row r="13" spans="1:11" ht="14.25" x14ac:dyDescent="0.2">
      <c r="A13" s="46"/>
      <c r="B13" s="78"/>
      <c r="C13" s="236"/>
      <c r="D13" s="100"/>
      <c r="E13" s="79"/>
      <c r="F13" s="17"/>
      <c r="G13" s="3"/>
      <c r="H13" s="100"/>
      <c r="J13" s="46" t="s">
        <v>8</v>
      </c>
      <c r="K13" s="46">
        <v>0</v>
      </c>
    </row>
    <row r="14" spans="1:11" ht="15" x14ac:dyDescent="0.25">
      <c r="A14" s="237"/>
      <c r="B14" s="237"/>
      <c r="C14" s="238"/>
      <c r="D14" s="100"/>
      <c r="E14" s="79"/>
      <c r="F14" s="31"/>
      <c r="G14" s="3"/>
      <c r="H14" s="100"/>
      <c r="J14" s="46" t="s">
        <v>9</v>
      </c>
      <c r="K14" s="46">
        <v>85</v>
      </c>
    </row>
    <row r="15" spans="1:11" ht="15.75" thickBot="1" x14ac:dyDescent="0.3">
      <c r="A15" s="42"/>
      <c r="B15" s="239"/>
      <c r="C15" s="81"/>
      <c r="D15" s="82"/>
      <c r="E15" s="79"/>
      <c r="F15" s="3"/>
      <c r="G15" s="3"/>
      <c r="H15" s="100"/>
      <c r="J15" s="46" t="s">
        <v>10</v>
      </c>
      <c r="K15" s="46">
        <v>0</v>
      </c>
    </row>
    <row r="16" spans="1:11" ht="15" thickTop="1" x14ac:dyDescent="0.2">
      <c r="A16" s="42"/>
      <c r="B16" s="147"/>
      <c r="C16" s="147"/>
      <c r="D16" s="147"/>
      <c r="E16" s="147"/>
      <c r="F16" s="147"/>
      <c r="G16" s="147"/>
      <c r="H16" s="42"/>
      <c r="J16" s="46" t="s">
        <v>11</v>
      </c>
      <c r="K16" s="243">
        <f>SUM(K4:K15)</f>
        <v>1470</v>
      </c>
    </row>
    <row r="17" spans="1:15" ht="14.25" x14ac:dyDescent="0.2">
      <c r="A17" s="42"/>
      <c r="B17" s="147"/>
      <c r="C17" s="147"/>
      <c r="D17" s="147"/>
      <c r="E17" s="147"/>
      <c r="F17" s="147"/>
      <c r="G17" s="147"/>
      <c r="H17" s="42"/>
    </row>
    <row r="18" spans="1:15" ht="14.25" x14ac:dyDescent="0.2">
      <c r="A18" s="46"/>
      <c r="B18" s="85"/>
      <c r="C18" s="78"/>
      <c r="D18" s="99"/>
      <c r="E18" s="42"/>
      <c r="F18" s="79"/>
      <c r="G18" s="79"/>
      <c r="H18" s="42"/>
      <c r="I18" s="3"/>
    </row>
    <row r="19" spans="1:15" ht="14.25" x14ac:dyDescent="0.2">
      <c r="A19" s="46"/>
      <c r="B19" s="85"/>
      <c r="C19" s="78"/>
      <c r="D19" s="78"/>
      <c r="E19" s="42"/>
      <c r="F19" s="79"/>
      <c r="G19" s="79"/>
      <c r="H19" s="42"/>
      <c r="I19" s="3"/>
    </row>
    <row r="20" spans="1:15" ht="14.25" x14ac:dyDescent="0.2">
      <c r="A20" s="46"/>
      <c r="B20" s="85"/>
      <c r="C20" s="78"/>
      <c r="D20" s="78"/>
      <c r="E20" s="42"/>
      <c r="F20" s="79"/>
      <c r="G20" s="79"/>
      <c r="H20" s="42"/>
      <c r="I20" s="3"/>
    </row>
    <row r="21" spans="1:15" ht="14.25" x14ac:dyDescent="0.2">
      <c r="A21" s="46"/>
      <c r="B21" s="85"/>
      <c r="C21" s="78"/>
      <c r="D21" s="78"/>
      <c r="E21" s="42"/>
      <c r="F21" s="79"/>
      <c r="G21" s="79"/>
      <c r="H21" s="42"/>
      <c r="I21" s="3"/>
    </row>
    <row r="22" spans="1:15" ht="14.25" x14ac:dyDescent="0.2">
      <c r="A22" s="42"/>
      <c r="B22" s="92"/>
      <c r="C22" s="92"/>
      <c r="D22" s="42"/>
      <c r="E22" s="42"/>
      <c r="F22" s="42"/>
      <c r="G22" s="42"/>
      <c r="H22" s="42"/>
      <c r="I22" s="3"/>
    </row>
    <row r="23" spans="1:15" ht="15" x14ac:dyDescent="0.25">
      <c r="A23" s="42"/>
      <c r="B23" s="92"/>
      <c r="C23" s="42"/>
      <c r="D23" s="100"/>
      <c r="E23" s="196"/>
      <c r="F23" s="196"/>
      <c r="G23" s="79"/>
      <c r="H23" s="42"/>
    </row>
    <row r="24" spans="1:15" ht="14.25" x14ac:dyDescent="0.2">
      <c r="A24" s="79"/>
      <c r="B24" s="42"/>
      <c r="C24" s="42"/>
      <c r="D24" s="42"/>
      <c r="E24" s="42"/>
      <c r="F24" s="42"/>
      <c r="G24" s="83"/>
      <c r="H24" s="42"/>
    </row>
    <row r="25" spans="1:15" ht="14.25" x14ac:dyDescent="0.2">
      <c r="A25" s="42"/>
      <c r="B25" s="42"/>
      <c r="C25" s="42"/>
      <c r="D25" s="42"/>
      <c r="E25" s="42"/>
      <c r="F25" s="42"/>
      <c r="G25" s="42"/>
      <c r="H25" s="42"/>
    </row>
    <row r="26" spans="1:15" ht="14.25" x14ac:dyDescent="0.2">
      <c r="A26" s="42"/>
      <c r="B26" s="42"/>
      <c r="C26" s="42"/>
      <c r="D26" s="83"/>
      <c r="E26" s="42"/>
      <c r="F26" s="42"/>
      <c r="G26" s="42"/>
      <c r="H26" s="42"/>
    </row>
    <row r="27" spans="1:15" ht="14.25" x14ac:dyDescent="0.2">
      <c r="A27" s="84"/>
      <c r="B27" s="42"/>
      <c r="C27" s="42"/>
      <c r="D27" s="85"/>
      <c r="E27" s="42"/>
      <c r="F27" s="42"/>
      <c r="G27" s="42"/>
      <c r="H27" s="42"/>
    </row>
    <row r="28" spans="1:15" ht="15" x14ac:dyDescent="0.25">
      <c r="A28" s="42"/>
      <c r="B28" s="42"/>
      <c r="C28" s="42"/>
      <c r="D28" s="103"/>
      <c r="E28" s="42"/>
      <c r="F28" s="42"/>
      <c r="G28" s="42"/>
      <c r="H28" s="42"/>
    </row>
    <row r="29" spans="1:15" ht="14.25" x14ac:dyDescent="0.2">
      <c r="A29" s="42"/>
      <c r="B29" s="42"/>
      <c r="C29" s="42"/>
      <c r="D29" s="42"/>
      <c r="E29" s="42"/>
      <c r="F29" s="42"/>
      <c r="G29" s="42"/>
      <c r="H29" s="42"/>
      <c r="I29" s="100"/>
      <c r="J29" s="100"/>
      <c r="K29" s="100"/>
      <c r="L29" s="100"/>
      <c r="M29" s="100"/>
      <c r="N29" s="100"/>
      <c r="O29" s="100"/>
    </row>
    <row r="30" spans="1:15" ht="14.25" x14ac:dyDescent="0.2">
      <c r="A30" s="42"/>
      <c r="B30" s="42"/>
      <c r="C30" s="42"/>
      <c r="D30" s="42"/>
      <c r="E30" s="42"/>
      <c r="F30" s="42"/>
      <c r="G30" s="42"/>
      <c r="H30" s="42"/>
      <c r="I30" s="100"/>
      <c r="J30" s="100"/>
      <c r="K30" s="100"/>
      <c r="L30" s="100"/>
      <c r="M30" s="100"/>
      <c r="N30" s="100"/>
      <c r="O30" s="100"/>
    </row>
    <row r="31" spans="1:15" ht="14.25" x14ac:dyDescent="0.2">
      <c r="A31" s="42"/>
      <c r="B31" s="42"/>
      <c r="C31" s="42"/>
      <c r="D31" s="42"/>
      <c r="E31" s="42"/>
      <c r="F31" s="42"/>
      <c r="G31" s="42"/>
      <c r="H31" s="42"/>
      <c r="I31" s="100"/>
      <c r="J31" s="100"/>
      <c r="K31" s="100"/>
      <c r="L31" s="100"/>
      <c r="M31" s="100"/>
      <c r="N31" s="100"/>
      <c r="O31" s="100"/>
    </row>
    <row r="32" spans="1:15" ht="14.25" x14ac:dyDescent="0.2">
      <c r="A32" s="42"/>
      <c r="B32" s="42"/>
      <c r="C32" s="42"/>
      <c r="D32" s="42"/>
      <c r="E32" s="42"/>
      <c r="F32" s="42"/>
      <c r="G32" s="42"/>
      <c r="H32" s="42"/>
      <c r="I32" s="100"/>
      <c r="J32" s="100"/>
      <c r="K32" s="100"/>
      <c r="L32" s="100"/>
      <c r="M32" s="100"/>
      <c r="N32" s="100"/>
      <c r="O32" s="100"/>
    </row>
    <row r="33" spans="1:15" ht="14.25" x14ac:dyDescent="0.2">
      <c r="A33" s="42"/>
      <c r="B33" s="42"/>
      <c r="C33" s="42"/>
      <c r="D33" s="42"/>
      <c r="E33" s="42"/>
      <c r="F33" s="42"/>
      <c r="G33" s="42"/>
      <c r="H33" s="42"/>
      <c r="I33" s="100"/>
      <c r="J33" s="100"/>
      <c r="K33" s="100"/>
      <c r="L33" s="100"/>
      <c r="M33" s="100"/>
      <c r="N33" s="100"/>
      <c r="O33" s="100"/>
    </row>
    <row r="34" spans="1:15" ht="14.25" x14ac:dyDescent="0.2">
      <c r="A34" s="42"/>
      <c r="B34" s="42"/>
      <c r="C34" s="93"/>
      <c r="D34" s="93"/>
      <c r="E34" s="93"/>
      <c r="F34" s="93"/>
      <c r="G34" s="84"/>
      <c r="H34" s="42"/>
      <c r="I34" s="42"/>
      <c r="J34" s="100"/>
      <c r="K34" s="100"/>
      <c r="L34" s="100"/>
      <c r="M34" s="100"/>
      <c r="N34" s="100"/>
      <c r="O34" s="100"/>
    </row>
    <row r="35" spans="1:15" ht="14.25" x14ac:dyDescent="0.2">
      <c r="A35" s="42"/>
      <c r="B35" s="83"/>
      <c r="C35" s="94"/>
      <c r="D35" s="94"/>
      <c r="E35" s="94"/>
      <c r="F35" s="94"/>
      <c r="G35" s="94"/>
      <c r="H35" s="42"/>
      <c r="I35" s="42"/>
      <c r="J35" s="100"/>
      <c r="K35" s="100"/>
      <c r="L35" s="100"/>
      <c r="M35" s="100"/>
      <c r="N35" s="100"/>
      <c r="O35" s="100"/>
    </row>
    <row r="36" spans="1:15" ht="14.25" x14ac:dyDescent="0.2">
      <c r="A36" s="84"/>
      <c r="B36" s="42"/>
      <c r="C36" s="95"/>
      <c r="D36" s="95"/>
      <c r="E36" s="95"/>
      <c r="F36" s="95"/>
      <c r="G36" s="84"/>
      <c r="H36" s="42"/>
      <c r="I36" s="42"/>
      <c r="J36" s="100"/>
      <c r="K36" s="100"/>
      <c r="L36" s="100"/>
      <c r="M36" s="100"/>
      <c r="N36" s="100"/>
      <c r="O36" s="100"/>
    </row>
    <row r="37" spans="1:15" ht="14.25" x14ac:dyDescent="0.2">
      <c r="A37" s="100"/>
      <c r="B37" s="100"/>
      <c r="C37" s="100"/>
      <c r="D37" s="100"/>
      <c r="E37" s="100"/>
      <c r="F37" s="100"/>
      <c r="G37" s="100"/>
      <c r="H37" s="100"/>
      <c r="I37" s="42"/>
      <c r="J37" s="100"/>
      <c r="K37" s="100"/>
      <c r="L37" s="100"/>
      <c r="M37" s="100"/>
      <c r="N37" s="100"/>
      <c r="O37" s="100"/>
    </row>
    <row r="38" spans="1:15" ht="14.25" x14ac:dyDescent="0.2">
      <c r="A38" s="100"/>
      <c r="B38" s="100"/>
      <c r="C38" s="100"/>
      <c r="D38" s="100"/>
      <c r="E38" s="100"/>
      <c r="F38" s="100"/>
      <c r="G38" s="100"/>
      <c r="H38" s="100"/>
      <c r="I38" s="42"/>
      <c r="J38" s="100"/>
      <c r="K38" s="100"/>
      <c r="L38" s="100"/>
      <c r="M38" s="100"/>
      <c r="N38" s="100"/>
      <c r="O38" s="100"/>
    </row>
    <row r="39" spans="1:15" x14ac:dyDescent="0.2">
      <c r="A39" s="100"/>
      <c r="B39" s="100"/>
      <c r="C39" s="100"/>
      <c r="D39" s="100"/>
      <c r="E39" s="100"/>
      <c r="F39" s="100"/>
      <c r="G39" s="100"/>
      <c r="H39" s="100"/>
      <c r="I39" s="100"/>
      <c r="J39" s="100"/>
      <c r="K39" s="100"/>
      <c r="L39" s="100"/>
      <c r="M39" s="100"/>
      <c r="N39" s="100"/>
      <c r="O39" s="100"/>
    </row>
    <row r="40" spans="1:15" x14ac:dyDescent="0.2">
      <c r="A40" s="100"/>
      <c r="B40" s="100"/>
      <c r="C40" s="100"/>
      <c r="D40" s="100"/>
      <c r="E40" s="100"/>
      <c r="F40" s="100"/>
      <c r="G40" s="100"/>
      <c r="H40" s="100"/>
      <c r="I40" s="100"/>
      <c r="J40" s="100"/>
      <c r="K40" s="100"/>
      <c r="L40" s="100"/>
      <c r="M40" s="100"/>
      <c r="N40" s="100"/>
      <c r="O40" s="100"/>
    </row>
    <row r="41" spans="1:15" x14ac:dyDescent="0.2">
      <c r="A41" s="100"/>
      <c r="B41" s="100"/>
      <c r="C41" s="100"/>
      <c r="D41" s="100"/>
      <c r="E41" s="100"/>
      <c r="F41" s="100"/>
      <c r="G41" s="100"/>
      <c r="H41" s="100"/>
      <c r="I41" s="100"/>
      <c r="J41" s="100"/>
      <c r="K41" s="100"/>
      <c r="L41" s="100"/>
      <c r="M41" s="100"/>
      <c r="N41" s="100"/>
      <c r="O41" s="100"/>
    </row>
    <row r="42" spans="1:15" x14ac:dyDescent="0.2">
      <c r="A42" s="100"/>
      <c r="B42" s="100"/>
      <c r="C42" s="100"/>
      <c r="D42" s="100"/>
      <c r="E42" s="100"/>
      <c r="F42" s="100"/>
      <c r="G42" s="100"/>
      <c r="H42" s="100"/>
      <c r="I42" s="100"/>
      <c r="J42" s="100"/>
      <c r="K42" s="100"/>
      <c r="L42" s="100"/>
      <c r="M42" s="100"/>
      <c r="N42" s="100"/>
      <c r="O42" s="100"/>
    </row>
    <row r="43" spans="1:15" x14ac:dyDescent="0.2">
      <c r="A43" s="100"/>
      <c r="B43" s="100"/>
      <c r="C43" s="100"/>
      <c r="D43" s="100"/>
      <c r="E43" s="100"/>
      <c r="F43" s="100"/>
      <c r="G43" s="100"/>
      <c r="H43" s="100"/>
      <c r="I43" s="100"/>
      <c r="J43" s="100"/>
      <c r="K43" s="100"/>
      <c r="L43" s="100"/>
      <c r="M43" s="100"/>
      <c r="N43" s="100"/>
      <c r="O43" s="100"/>
    </row>
    <row r="44" spans="1:15" x14ac:dyDescent="0.2">
      <c r="A44" s="100"/>
      <c r="B44" s="100"/>
      <c r="C44" s="100"/>
      <c r="D44" s="100"/>
      <c r="E44" s="100"/>
      <c r="F44" s="100"/>
      <c r="G44" s="100"/>
      <c r="H44" s="100"/>
      <c r="I44" s="100"/>
      <c r="J44" s="100"/>
      <c r="K44" s="100"/>
      <c r="L44" s="100"/>
      <c r="M44" s="100"/>
      <c r="N44" s="100"/>
      <c r="O44" s="100"/>
    </row>
    <row r="45" spans="1:15" ht="14.25" x14ac:dyDescent="0.2">
      <c r="A45" s="42"/>
      <c r="B45" s="42"/>
      <c r="C45" s="93"/>
      <c r="D45" s="93"/>
      <c r="E45" s="93"/>
      <c r="F45" s="93"/>
      <c r="G45" s="100"/>
      <c r="H45" s="100"/>
      <c r="I45" s="100"/>
      <c r="J45" s="100"/>
      <c r="K45" s="100"/>
      <c r="L45" s="100"/>
      <c r="M45" s="100"/>
      <c r="N45" s="100"/>
      <c r="O45" s="100"/>
    </row>
    <row r="46" spans="1:15" ht="14.25" x14ac:dyDescent="0.2">
      <c r="A46" s="42"/>
      <c r="B46" s="83"/>
      <c r="C46" s="94"/>
      <c r="D46" s="94"/>
      <c r="E46" s="94"/>
      <c r="F46" s="94"/>
      <c r="G46" s="100"/>
      <c r="H46" s="100"/>
      <c r="I46" s="100"/>
      <c r="J46" s="100"/>
      <c r="K46" s="100"/>
      <c r="L46" s="100"/>
      <c r="M46" s="100"/>
      <c r="N46" s="100"/>
      <c r="O46" s="100"/>
    </row>
    <row r="47" spans="1:15" ht="14.25" x14ac:dyDescent="0.2">
      <c r="A47" s="84"/>
      <c r="B47" s="42"/>
      <c r="C47" s="95"/>
      <c r="D47" s="95"/>
      <c r="E47" s="95"/>
      <c r="F47" s="95"/>
      <c r="G47" s="100"/>
      <c r="H47" s="100"/>
      <c r="I47" s="100"/>
      <c r="J47" s="100"/>
      <c r="K47" s="100"/>
      <c r="L47" s="100"/>
      <c r="M47" s="100"/>
      <c r="N47" s="100"/>
      <c r="O47" s="100"/>
    </row>
    <row r="48" spans="1:15" x14ac:dyDescent="0.2">
      <c r="A48" s="100"/>
      <c r="B48" s="100"/>
      <c r="C48" s="100"/>
      <c r="D48" s="100"/>
      <c r="E48" s="100"/>
      <c r="F48" s="100"/>
      <c r="G48" s="100"/>
      <c r="H48" s="100"/>
      <c r="I48" s="100"/>
      <c r="J48" s="100"/>
      <c r="K48" s="100"/>
      <c r="L48" s="100"/>
      <c r="M48" s="100"/>
      <c r="N48" s="100"/>
      <c r="O48" s="100"/>
    </row>
    <row r="49" spans="1:15" x14ac:dyDescent="0.2">
      <c r="A49" s="100"/>
      <c r="B49" s="100"/>
      <c r="C49" s="100"/>
      <c r="D49" s="100"/>
      <c r="E49" s="100"/>
      <c r="F49" s="100"/>
      <c r="G49" s="100"/>
      <c r="H49" s="100"/>
      <c r="I49" s="100"/>
      <c r="J49" s="100"/>
      <c r="K49" s="100"/>
      <c r="L49" s="100"/>
      <c r="M49" s="100"/>
      <c r="N49" s="100"/>
      <c r="O49" s="100"/>
    </row>
    <row r="50" spans="1:15" x14ac:dyDescent="0.2">
      <c r="A50" s="100"/>
      <c r="B50" s="100"/>
      <c r="C50" s="100"/>
      <c r="D50" s="100"/>
      <c r="E50" s="100"/>
      <c r="F50" s="100"/>
      <c r="G50" s="100"/>
      <c r="H50" s="100"/>
      <c r="I50" s="100"/>
      <c r="J50" s="100"/>
      <c r="K50" s="100"/>
      <c r="L50" s="100"/>
      <c r="M50" s="100"/>
      <c r="N50" s="100"/>
      <c r="O50" s="100"/>
    </row>
    <row r="51" spans="1:15" x14ac:dyDescent="0.2">
      <c r="A51" s="100"/>
      <c r="B51" s="100"/>
      <c r="C51" s="100"/>
      <c r="D51" s="100"/>
      <c r="E51" s="100"/>
      <c r="F51" s="100"/>
      <c r="G51" s="100"/>
      <c r="H51" s="100"/>
      <c r="I51" s="100"/>
      <c r="J51" s="100"/>
      <c r="K51" s="100"/>
      <c r="L51" s="100"/>
      <c r="M51" s="100"/>
      <c r="N51" s="100"/>
      <c r="O51" s="100"/>
    </row>
    <row r="52" spans="1:15" x14ac:dyDescent="0.2">
      <c r="A52" s="100"/>
      <c r="B52" s="100"/>
      <c r="C52" s="100"/>
      <c r="D52" s="100"/>
      <c r="E52" s="100"/>
      <c r="F52" s="100"/>
      <c r="G52" s="100"/>
      <c r="H52" s="100"/>
      <c r="I52" s="100"/>
      <c r="J52" s="100"/>
      <c r="K52" s="100"/>
      <c r="L52" s="100"/>
      <c r="M52" s="100"/>
      <c r="N52" s="100"/>
      <c r="O52" s="100"/>
    </row>
    <row r="53" spans="1:15" ht="14.25" x14ac:dyDescent="0.2">
      <c r="A53" s="100"/>
      <c r="B53" s="100"/>
      <c r="C53" s="93"/>
      <c r="D53" s="93"/>
      <c r="E53" s="93"/>
      <c r="F53" s="93"/>
      <c r="G53" s="100"/>
      <c r="H53" s="100"/>
      <c r="I53" s="100"/>
      <c r="J53" s="100"/>
      <c r="K53" s="100"/>
      <c r="L53" s="100"/>
      <c r="M53" s="100"/>
      <c r="N53" s="100"/>
      <c r="O53" s="100"/>
    </row>
    <row r="54" spans="1:15" ht="14.25" x14ac:dyDescent="0.2">
      <c r="A54" s="239"/>
      <c r="B54" s="100"/>
      <c r="C54" s="239"/>
      <c r="D54" s="239"/>
      <c r="E54" s="239"/>
      <c r="F54" s="239"/>
      <c r="G54" s="100"/>
      <c r="H54" s="100"/>
      <c r="I54" s="100"/>
      <c r="J54" s="100"/>
      <c r="K54" s="100"/>
      <c r="L54" s="100"/>
      <c r="M54" s="100"/>
      <c r="N54" s="100"/>
      <c r="O54" s="100"/>
    </row>
    <row r="55" spans="1:15" ht="14.25" x14ac:dyDescent="0.2">
      <c r="A55" s="239"/>
      <c r="B55" s="100"/>
      <c r="C55" s="108"/>
      <c r="D55" s="108"/>
      <c r="E55" s="108"/>
      <c r="F55" s="108"/>
      <c r="G55" s="100"/>
      <c r="H55" s="100"/>
      <c r="I55" s="100"/>
      <c r="J55" s="100"/>
      <c r="K55" s="100"/>
      <c r="L55" s="100"/>
      <c r="M55" s="100"/>
      <c r="N55" s="100"/>
      <c r="O55" s="100"/>
    </row>
    <row r="56" spans="1:15" x14ac:dyDescent="0.2">
      <c r="A56" s="100"/>
      <c r="B56" s="100"/>
      <c r="C56" s="100"/>
      <c r="D56" s="100"/>
      <c r="E56" s="100"/>
      <c r="F56" s="100"/>
      <c r="G56" s="100"/>
      <c r="H56" s="100"/>
      <c r="I56" s="100"/>
      <c r="J56" s="100"/>
      <c r="K56" s="100"/>
      <c r="L56" s="100"/>
      <c r="M56" s="100"/>
      <c r="N56" s="100"/>
      <c r="O56" s="100"/>
    </row>
    <row r="57" spans="1:15" x14ac:dyDescent="0.2">
      <c r="A57" s="100"/>
      <c r="B57" s="100"/>
      <c r="C57" s="100"/>
      <c r="D57" s="100"/>
      <c r="E57" s="100"/>
      <c r="F57" s="100"/>
      <c r="G57" s="100"/>
      <c r="H57" s="100"/>
      <c r="I57" s="100"/>
      <c r="J57" s="100"/>
      <c r="K57" s="100"/>
      <c r="L57" s="100"/>
      <c r="M57" s="100"/>
      <c r="N57" s="100"/>
      <c r="O57" s="100"/>
    </row>
    <row r="58" spans="1:15" x14ac:dyDescent="0.2">
      <c r="A58" s="100"/>
      <c r="B58" s="100"/>
      <c r="C58" s="100"/>
      <c r="D58" s="100"/>
      <c r="E58" s="100"/>
      <c r="F58" s="100"/>
      <c r="G58" s="100"/>
      <c r="H58" s="100"/>
      <c r="I58" s="100"/>
      <c r="J58" s="100"/>
      <c r="K58" s="100"/>
      <c r="L58" s="100"/>
      <c r="M58" s="100"/>
      <c r="N58" s="100"/>
      <c r="O58" s="100"/>
    </row>
    <row r="59" spans="1:15" x14ac:dyDescent="0.2">
      <c r="A59" s="100"/>
      <c r="B59" s="100"/>
      <c r="C59" s="100"/>
      <c r="D59" s="100"/>
      <c r="E59" s="100"/>
      <c r="F59" s="100"/>
      <c r="G59" s="100"/>
      <c r="H59" s="100"/>
      <c r="I59" s="100"/>
      <c r="J59" s="100"/>
      <c r="K59" s="100"/>
      <c r="L59" s="100"/>
      <c r="M59" s="100"/>
      <c r="N59" s="100"/>
      <c r="O59" s="100"/>
    </row>
    <row r="60" spans="1:15" x14ac:dyDescent="0.2">
      <c r="A60" s="100"/>
      <c r="B60" s="100"/>
      <c r="C60" s="100"/>
      <c r="D60" s="100"/>
      <c r="E60" s="100"/>
      <c r="F60" s="100"/>
      <c r="G60" s="100"/>
      <c r="H60" s="100"/>
      <c r="I60" s="100"/>
      <c r="J60" s="100"/>
      <c r="K60" s="100"/>
      <c r="L60" s="100"/>
      <c r="M60" s="100"/>
      <c r="N60" s="100"/>
      <c r="O60" s="100"/>
    </row>
    <row r="61" spans="1:15" x14ac:dyDescent="0.2">
      <c r="A61" s="100"/>
      <c r="B61" s="100"/>
      <c r="C61" s="100"/>
      <c r="D61" s="100"/>
      <c r="E61" s="100"/>
      <c r="F61" s="100"/>
      <c r="G61" s="100"/>
      <c r="H61" s="100"/>
      <c r="I61" s="100"/>
      <c r="J61" s="100"/>
      <c r="K61" s="100"/>
      <c r="L61" s="100"/>
      <c r="M61" s="100"/>
      <c r="N61" s="100"/>
      <c r="O61" s="100"/>
    </row>
    <row r="62" spans="1:15" x14ac:dyDescent="0.2">
      <c r="A62" s="100"/>
      <c r="B62" s="100"/>
      <c r="C62" s="100"/>
      <c r="D62" s="100"/>
      <c r="E62" s="100"/>
      <c r="F62" s="100"/>
      <c r="G62" s="100"/>
      <c r="H62" s="100"/>
      <c r="I62" s="100"/>
      <c r="J62" s="100"/>
      <c r="K62" s="100"/>
      <c r="L62" s="100"/>
      <c r="M62" s="100"/>
      <c r="N62" s="100"/>
      <c r="O62" s="100"/>
    </row>
    <row r="63" spans="1:15" x14ac:dyDescent="0.2">
      <c r="A63" s="100"/>
      <c r="B63" s="100"/>
      <c r="C63" s="100"/>
      <c r="D63" s="100"/>
      <c r="E63" s="100"/>
      <c r="F63" s="100"/>
      <c r="G63" s="100"/>
      <c r="H63" s="100"/>
      <c r="I63" s="100"/>
      <c r="J63" s="100"/>
      <c r="K63" s="100"/>
      <c r="L63" s="100"/>
      <c r="M63" s="100"/>
      <c r="N63" s="100"/>
      <c r="O63" s="100"/>
    </row>
    <row r="64" spans="1:15" x14ac:dyDescent="0.2">
      <c r="A64" s="100"/>
      <c r="B64" s="100"/>
      <c r="C64" s="100"/>
      <c r="D64" s="100"/>
      <c r="E64" s="100"/>
      <c r="F64" s="100"/>
      <c r="G64" s="100"/>
      <c r="H64" s="100"/>
      <c r="I64" s="100"/>
      <c r="J64" s="100"/>
      <c r="K64" s="100"/>
      <c r="L64" s="100"/>
      <c r="M64" s="100"/>
      <c r="N64" s="100"/>
      <c r="O64" s="100"/>
    </row>
    <row r="65" spans="1:15" x14ac:dyDescent="0.2">
      <c r="A65" s="100"/>
      <c r="B65" s="100"/>
      <c r="C65" s="100"/>
      <c r="D65" s="100"/>
      <c r="E65" s="100"/>
      <c r="F65" s="100"/>
      <c r="G65" s="100"/>
      <c r="H65" s="100"/>
      <c r="I65" s="100"/>
      <c r="J65" s="100"/>
      <c r="K65" s="100"/>
      <c r="L65" s="100"/>
      <c r="M65" s="100"/>
      <c r="N65" s="100"/>
      <c r="O65" s="100"/>
    </row>
    <row r="66" spans="1:15" x14ac:dyDescent="0.2">
      <c r="A66" s="100"/>
      <c r="B66" s="100"/>
      <c r="C66" s="100"/>
      <c r="D66" s="100"/>
      <c r="E66" s="100"/>
      <c r="F66" s="100"/>
      <c r="G66" s="100"/>
      <c r="H66" s="100"/>
      <c r="I66" s="100"/>
      <c r="J66" s="100"/>
      <c r="K66" s="100"/>
      <c r="L66" s="100"/>
      <c r="M66" s="100"/>
      <c r="N66" s="100"/>
      <c r="O66" s="100"/>
    </row>
    <row r="67" spans="1:15" x14ac:dyDescent="0.2">
      <c r="A67" s="100"/>
      <c r="B67" s="100"/>
      <c r="C67" s="100"/>
      <c r="D67" s="100"/>
      <c r="E67" s="100"/>
      <c r="F67" s="100"/>
      <c r="G67" s="100"/>
      <c r="H67" s="100"/>
      <c r="I67" s="100"/>
      <c r="J67" s="100"/>
      <c r="K67" s="100"/>
      <c r="L67" s="100"/>
      <c r="M67" s="100"/>
      <c r="N67" s="100"/>
      <c r="O67" s="100"/>
    </row>
    <row r="68" spans="1:15" x14ac:dyDescent="0.2">
      <c r="A68" s="100"/>
      <c r="B68" s="100"/>
      <c r="C68" s="100"/>
      <c r="D68" s="100"/>
      <c r="E68" s="100"/>
      <c r="F68" s="100"/>
      <c r="G68" s="100"/>
      <c r="H68" s="100"/>
      <c r="I68" s="100"/>
      <c r="J68" s="100"/>
      <c r="K68" s="100"/>
      <c r="L68" s="100"/>
      <c r="M68" s="100"/>
      <c r="N68" s="100"/>
      <c r="O68" s="100"/>
    </row>
    <row r="69" spans="1:15" x14ac:dyDescent="0.2">
      <c r="A69" s="100"/>
      <c r="B69" s="100"/>
      <c r="C69" s="100"/>
      <c r="D69" s="100"/>
      <c r="E69" s="100"/>
      <c r="F69" s="100"/>
      <c r="G69" s="100"/>
      <c r="H69" s="100"/>
      <c r="I69" s="100"/>
      <c r="J69" s="100"/>
      <c r="K69" s="100"/>
      <c r="L69" s="100"/>
      <c r="M69" s="100"/>
      <c r="N69" s="100"/>
      <c r="O69" s="100"/>
    </row>
    <row r="70" spans="1:15" x14ac:dyDescent="0.2">
      <c r="A70" s="100"/>
      <c r="B70" s="100"/>
      <c r="C70" s="100"/>
      <c r="D70" s="100"/>
      <c r="E70" s="100"/>
      <c r="F70" s="100"/>
      <c r="G70" s="100"/>
      <c r="H70" s="100"/>
      <c r="I70" s="100"/>
      <c r="J70" s="100"/>
      <c r="K70" s="100"/>
      <c r="L70" s="100"/>
      <c r="M70" s="100"/>
      <c r="N70" s="100"/>
      <c r="O70" s="100"/>
    </row>
    <row r="71" spans="1:15" x14ac:dyDescent="0.2">
      <c r="A71" s="100"/>
      <c r="B71" s="100"/>
      <c r="C71" s="100"/>
      <c r="D71" s="100"/>
      <c r="E71" s="100"/>
      <c r="F71" s="100"/>
      <c r="G71" s="100"/>
      <c r="H71" s="100"/>
      <c r="I71" s="100"/>
      <c r="J71" s="100"/>
      <c r="K71" s="100"/>
      <c r="L71" s="100"/>
      <c r="M71" s="100"/>
      <c r="N71" s="100"/>
      <c r="O71" s="100"/>
    </row>
    <row r="72" spans="1:15" x14ac:dyDescent="0.2">
      <c r="A72" s="100"/>
      <c r="B72" s="100"/>
      <c r="C72" s="100"/>
      <c r="D72" s="100"/>
      <c r="E72" s="100"/>
      <c r="F72" s="100"/>
      <c r="G72" s="100"/>
      <c r="H72" s="100"/>
      <c r="I72" s="100"/>
      <c r="J72" s="100"/>
      <c r="K72" s="100"/>
      <c r="L72" s="100"/>
      <c r="M72" s="100"/>
      <c r="N72" s="100"/>
      <c r="O72" s="100"/>
    </row>
    <row r="73" spans="1:15" x14ac:dyDescent="0.2">
      <c r="A73" s="100"/>
      <c r="B73" s="100"/>
      <c r="C73" s="100"/>
      <c r="D73" s="100"/>
      <c r="E73" s="100"/>
      <c r="F73" s="100"/>
      <c r="G73" s="100"/>
      <c r="H73" s="100"/>
      <c r="I73" s="100"/>
      <c r="J73" s="100"/>
      <c r="K73" s="100"/>
      <c r="L73" s="100"/>
      <c r="M73" s="100"/>
      <c r="N73" s="100"/>
      <c r="O73" s="100"/>
    </row>
    <row r="74" spans="1:15" x14ac:dyDescent="0.2">
      <c r="A74" s="100"/>
      <c r="B74" s="100"/>
      <c r="C74" s="100"/>
      <c r="D74" s="100"/>
      <c r="E74" s="100"/>
      <c r="F74" s="100"/>
      <c r="G74" s="100"/>
      <c r="H74" s="100"/>
      <c r="I74" s="100"/>
      <c r="J74" s="100"/>
      <c r="K74" s="100"/>
      <c r="L74" s="100"/>
      <c r="M74" s="100"/>
      <c r="N74" s="100"/>
      <c r="O74" s="100"/>
    </row>
    <row r="75" spans="1:15" x14ac:dyDescent="0.2">
      <c r="A75" s="100"/>
      <c r="B75" s="100"/>
      <c r="C75" s="100"/>
      <c r="D75" s="100"/>
      <c r="E75" s="100"/>
      <c r="F75" s="100"/>
      <c r="G75" s="100"/>
      <c r="H75" s="100"/>
      <c r="I75" s="100"/>
      <c r="J75" s="100"/>
      <c r="K75" s="100"/>
      <c r="L75" s="100"/>
      <c r="M75" s="100"/>
      <c r="N75" s="100"/>
      <c r="O75" s="100"/>
    </row>
    <row r="76" spans="1:15" x14ac:dyDescent="0.2">
      <c r="A76" s="100"/>
      <c r="B76" s="100"/>
      <c r="C76" s="100"/>
      <c r="D76" s="100"/>
      <c r="E76" s="100"/>
      <c r="F76" s="100"/>
      <c r="G76" s="100"/>
      <c r="H76" s="100"/>
      <c r="I76" s="100"/>
      <c r="J76" s="100"/>
      <c r="K76" s="100"/>
      <c r="L76" s="100"/>
      <c r="M76" s="100"/>
      <c r="N76" s="100"/>
      <c r="O76" s="100"/>
    </row>
    <row r="77" spans="1:15" x14ac:dyDescent="0.2">
      <c r="A77" s="100"/>
      <c r="B77" s="100"/>
      <c r="C77" s="100"/>
      <c r="D77" s="100"/>
      <c r="E77" s="100"/>
      <c r="F77" s="100"/>
      <c r="G77" s="100"/>
      <c r="H77" s="100"/>
      <c r="I77" s="100"/>
      <c r="J77" s="100"/>
      <c r="K77" s="100"/>
      <c r="L77" s="100"/>
      <c r="M77" s="100"/>
      <c r="N77" s="100"/>
      <c r="O77" s="100"/>
    </row>
    <row r="78" spans="1:15" x14ac:dyDescent="0.2">
      <c r="A78" s="100"/>
      <c r="B78" s="100"/>
      <c r="C78" s="100"/>
      <c r="D78" s="100"/>
      <c r="E78" s="100"/>
      <c r="F78" s="100"/>
      <c r="G78" s="100"/>
      <c r="H78" s="100"/>
      <c r="I78" s="100"/>
      <c r="J78" s="100"/>
      <c r="K78" s="100"/>
      <c r="L78" s="100"/>
      <c r="M78" s="100"/>
      <c r="N78" s="100"/>
      <c r="O78" s="100"/>
    </row>
    <row r="79" spans="1:15" x14ac:dyDescent="0.2">
      <c r="A79" s="100"/>
      <c r="B79" s="100"/>
      <c r="C79" s="100"/>
      <c r="D79" s="100"/>
      <c r="E79" s="100"/>
      <c r="F79" s="100"/>
      <c r="G79" s="100"/>
      <c r="H79" s="100"/>
      <c r="I79" s="100"/>
      <c r="J79" s="100"/>
      <c r="K79" s="100"/>
      <c r="L79" s="100"/>
      <c r="M79" s="100"/>
      <c r="N79" s="100"/>
      <c r="O79" s="100"/>
    </row>
    <row r="80" spans="1:15" x14ac:dyDescent="0.2">
      <c r="A80" s="100"/>
      <c r="B80" s="100"/>
      <c r="C80" s="100"/>
      <c r="D80" s="100"/>
      <c r="E80" s="100"/>
      <c r="F80" s="100"/>
      <c r="G80" s="100"/>
      <c r="H80" s="100"/>
      <c r="I80" s="100"/>
      <c r="J80" s="100"/>
      <c r="K80" s="100"/>
      <c r="L80" s="100"/>
      <c r="M80" s="100"/>
      <c r="N80" s="100"/>
      <c r="O80" s="100"/>
    </row>
    <row r="81" spans="1:15" x14ac:dyDescent="0.2">
      <c r="A81" s="100"/>
      <c r="B81" s="100"/>
      <c r="C81" s="100"/>
      <c r="D81" s="100"/>
      <c r="E81" s="100"/>
      <c r="F81" s="100"/>
      <c r="G81" s="100"/>
      <c r="H81" s="100"/>
      <c r="I81" s="100"/>
      <c r="J81" s="100"/>
      <c r="K81" s="100"/>
      <c r="L81" s="100"/>
      <c r="M81" s="100"/>
      <c r="N81" s="100"/>
      <c r="O81" s="100"/>
    </row>
    <row r="82" spans="1:15" x14ac:dyDescent="0.2">
      <c r="A82" s="100"/>
      <c r="B82" s="100"/>
      <c r="C82" s="100"/>
      <c r="D82" s="100"/>
      <c r="E82" s="100"/>
      <c r="F82" s="100"/>
      <c r="G82" s="100"/>
      <c r="H82" s="100"/>
      <c r="I82" s="100"/>
      <c r="J82" s="100"/>
      <c r="K82" s="100"/>
      <c r="L82" s="100"/>
      <c r="M82" s="100"/>
      <c r="N82" s="100"/>
      <c r="O82" s="100"/>
    </row>
    <row r="83" spans="1:15" x14ac:dyDescent="0.2">
      <c r="A83" s="100"/>
      <c r="B83" s="100"/>
      <c r="C83" s="100"/>
      <c r="D83" s="100"/>
      <c r="E83" s="100"/>
      <c r="F83" s="100"/>
      <c r="G83" s="100"/>
      <c r="H83" s="100"/>
      <c r="I83" s="100"/>
      <c r="J83" s="100"/>
      <c r="K83" s="100"/>
      <c r="L83" s="100"/>
      <c r="M83" s="100"/>
      <c r="N83" s="100"/>
      <c r="O83" s="100"/>
    </row>
    <row r="84" spans="1:15" x14ac:dyDescent="0.2">
      <c r="A84" s="100"/>
      <c r="B84" s="100"/>
      <c r="C84" s="100"/>
      <c r="D84" s="100"/>
      <c r="E84" s="100"/>
      <c r="F84" s="100"/>
      <c r="G84" s="100"/>
      <c r="H84" s="100"/>
      <c r="I84" s="100"/>
      <c r="J84" s="100"/>
      <c r="K84" s="100"/>
      <c r="L84" s="100"/>
      <c r="M84" s="100"/>
      <c r="N84" s="100"/>
      <c r="O84" s="100"/>
    </row>
    <row r="85" spans="1:15" x14ac:dyDescent="0.2">
      <c r="A85" s="100"/>
      <c r="B85" s="100"/>
      <c r="C85" s="100"/>
      <c r="D85" s="100"/>
      <c r="E85" s="100"/>
      <c r="F85" s="100"/>
      <c r="G85" s="100"/>
      <c r="H85" s="100"/>
      <c r="I85" s="100"/>
      <c r="J85" s="100"/>
      <c r="K85" s="100"/>
      <c r="L85" s="100"/>
      <c r="M85" s="100"/>
      <c r="N85" s="100"/>
      <c r="O85" s="100"/>
    </row>
    <row r="86" spans="1:15" x14ac:dyDescent="0.2">
      <c r="A86" s="100"/>
      <c r="B86" s="100"/>
      <c r="C86" s="100"/>
      <c r="D86" s="100"/>
      <c r="E86" s="100"/>
      <c r="F86" s="100"/>
      <c r="G86" s="100"/>
      <c r="H86" s="100"/>
      <c r="I86" s="100"/>
      <c r="J86" s="100"/>
      <c r="K86" s="100"/>
      <c r="L86" s="100"/>
      <c r="M86" s="100"/>
      <c r="N86" s="100"/>
      <c r="O86" s="100"/>
    </row>
    <row r="87" spans="1:15" x14ac:dyDescent="0.2">
      <c r="A87" s="100"/>
      <c r="B87" s="100"/>
      <c r="C87" s="100"/>
      <c r="D87" s="100"/>
      <c r="E87" s="100"/>
      <c r="F87" s="100"/>
      <c r="G87" s="100"/>
      <c r="H87" s="100"/>
      <c r="I87" s="100"/>
      <c r="J87" s="100"/>
      <c r="K87" s="100"/>
      <c r="L87" s="100"/>
      <c r="M87" s="100"/>
      <c r="N87" s="100"/>
      <c r="O87" s="100"/>
    </row>
    <row r="88" spans="1:15" x14ac:dyDescent="0.2">
      <c r="A88" s="100"/>
      <c r="B88" s="100"/>
      <c r="C88" s="100"/>
      <c r="D88" s="100"/>
      <c r="E88" s="100"/>
      <c r="F88" s="100"/>
      <c r="G88" s="100"/>
      <c r="H88" s="100"/>
      <c r="I88" s="100"/>
      <c r="J88" s="100"/>
      <c r="K88" s="100"/>
      <c r="L88" s="100"/>
      <c r="M88" s="100"/>
      <c r="N88" s="100"/>
      <c r="O88" s="100"/>
    </row>
    <row r="89" spans="1:15" x14ac:dyDescent="0.2">
      <c r="A89" s="100"/>
      <c r="B89" s="100"/>
      <c r="C89" s="100"/>
      <c r="D89" s="100"/>
      <c r="E89" s="100"/>
      <c r="F89" s="100"/>
      <c r="G89" s="100"/>
      <c r="H89" s="100"/>
      <c r="I89" s="100"/>
      <c r="J89" s="100"/>
      <c r="K89" s="100"/>
      <c r="L89" s="100"/>
      <c r="M89" s="100"/>
      <c r="N89" s="100"/>
      <c r="O89" s="100"/>
    </row>
    <row r="90" spans="1:15" x14ac:dyDescent="0.2">
      <c r="A90" s="100"/>
      <c r="B90" s="100"/>
      <c r="C90" s="100"/>
      <c r="D90" s="100"/>
      <c r="E90" s="100"/>
      <c r="F90" s="100"/>
      <c r="G90" s="100"/>
      <c r="H90" s="100"/>
      <c r="I90" s="100"/>
      <c r="J90" s="100"/>
      <c r="K90" s="100"/>
      <c r="L90" s="100"/>
      <c r="M90" s="100"/>
      <c r="N90" s="100"/>
      <c r="O90" s="100"/>
    </row>
    <row r="91" spans="1:15" x14ac:dyDescent="0.2">
      <c r="A91" s="100"/>
      <c r="B91" s="100"/>
      <c r="C91" s="100"/>
      <c r="D91" s="100"/>
      <c r="E91" s="100"/>
      <c r="F91" s="100"/>
      <c r="G91" s="100"/>
      <c r="H91" s="100"/>
      <c r="I91" s="100"/>
      <c r="J91" s="100"/>
      <c r="K91" s="100"/>
      <c r="L91" s="100"/>
      <c r="M91" s="100"/>
      <c r="N91" s="100"/>
      <c r="O91" s="100"/>
    </row>
    <row r="92" spans="1:15" x14ac:dyDescent="0.2">
      <c r="A92" s="100"/>
      <c r="B92" s="100"/>
      <c r="C92" s="100"/>
      <c r="D92" s="100"/>
      <c r="E92" s="100"/>
      <c r="F92" s="100"/>
      <c r="G92" s="100"/>
      <c r="H92" s="100"/>
      <c r="I92" s="100"/>
      <c r="J92" s="100"/>
      <c r="K92" s="100"/>
      <c r="L92" s="100"/>
      <c r="M92" s="100"/>
      <c r="N92" s="100"/>
      <c r="O92" s="100"/>
    </row>
    <row r="93" spans="1:15" x14ac:dyDescent="0.2">
      <c r="A93" s="100"/>
      <c r="B93" s="100"/>
      <c r="C93" s="100"/>
      <c r="D93" s="100"/>
      <c r="E93" s="100"/>
      <c r="F93" s="100"/>
      <c r="G93" s="100"/>
      <c r="H93" s="100"/>
      <c r="I93" s="100"/>
      <c r="J93" s="100"/>
      <c r="K93" s="100"/>
      <c r="L93" s="100"/>
      <c r="M93" s="100"/>
      <c r="N93" s="100"/>
      <c r="O93" s="100"/>
    </row>
    <row r="94" spans="1:15" x14ac:dyDescent="0.2">
      <c r="A94" s="100"/>
      <c r="B94" s="100"/>
      <c r="C94" s="100"/>
      <c r="D94" s="100"/>
      <c r="E94" s="100"/>
      <c r="F94" s="100"/>
      <c r="G94" s="100"/>
      <c r="H94" s="100"/>
      <c r="I94" s="100"/>
      <c r="J94" s="100"/>
      <c r="K94" s="100"/>
      <c r="L94" s="100"/>
      <c r="M94" s="100"/>
      <c r="N94" s="100"/>
      <c r="O94" s="100"/>
    </row>
    <row r="95" spans="1:15" x14ac:dyDescent="0.2">
      <c r="A95" s="100"/>
      <c r="B95" s="100"/>
      <c r="C95" s="100"/>
      <c r="D95" s="100"/>
      <c r="E95" s="100"/>
      <c r="F95" s="100"/>
      <c r="G95" s="100"/>
      <c r="H95" s="100"/>
      <c r="I95" s="100"/>
      <c r="J95" s="100"/>
      <c r="K95" s="100"/>
      <c r="L95" s="100"/>
      <c r="M95" s="100"/>
      <c r="N95" s="100"/>
      <c r="O95" s="100"/>
    </row>
    <row r="96" spans="1:15" x14ac:dyDescent="0.2">
      <c r="A96" s="100"/>
      <c r="B96" s="100"/>
      <c r="C96" s="100"/>
      <c r="D96" s="100"/>
      <c r="E96" s="100"/>
      <c r="F96" s="100"/>
      <c r="G96" s="100"/>
      <c r="H96" s="100"/>
      <c r="I96" s="100"/>
      <c r="J96" s="100"/>
      <c r="K96" s="100"/>
      <c r="L96" s="100"/>
      <c r="M96" s="100"/>
      <c r="N96" s="100"/>
      <c r="O96" s="100"/>
    </row>
    <row r="97" spans="1:15" x14ac:dyDescent="0.2">
      <c r="A97" s="100"/>
      <c r="B97" s="100"/>
      <c r="C97" s="100"/>
      <c r="D97" s="100"/>
      <c r="E97" s="100"/>
      <c r="F97" s="100"/>
      <c r="G97" s="100"/>
      <c r="H97" s="100"/>
      <c r="I97" s="100"/>
      <c r="J97" s="100"/>
      <c r="K97" s="100"/>
      <c r="L97" s="100"/>
      <c r="M97" s="100"/>
      <c r="N97" s="100"/>
      <c r="O97" s="100"/>
    </row>
    <row r="98" spans="1:15" x14ac:dyDescent="0.2">
      <c r="A98" s="100"/>
      <c r="B98" s="100"/>
      <c r="C98" s="100"/>
      <c r="D98" s="100"/>
      <c r="E98" s="100"/>
      <c r="F98" s="100"/>
      <c r="G98" s="100"/>
      <c r="H98" s="100"/>
      <c r="I98" s="100"/>
      <c r="J98" s="100"/>
      <c r="K98" s="100"/>
      <c r="L98" s="100"/>
      <c r="M98" s="100"/>
      <c r="N98" s="100"/>
      <c r="O98" s="100"/>
    </row>
    <row r="99" spans="1:15" x14ac:dyDescent="0.2">
      <c r="A99" s="100"/>
      <c r="B99" s="100"/>
      <c r="C99" s="100"/>
      <c r="D99" s="100"/>
      <c r="E99" s="100"/>
      <c r="F99" s="100"/>
      <c r="G99" s="100"/>
      <c r="H99" s="100"/>
      <c r="I99" s="100"/>
      <c r="J99" s="100"/>
      <c r="K99" s="100"/>
      <c r="L99" s="100"/>
      <c r="M99" s="100"/>
      <c r="N99" s="100"/>
      <c r="O99" s="100"/>
    </row>
    <row r="100" spans="1:15" x14ac:dyDescent="0.2">
      <c r="A100" s="100"/>
      <c r="B100" s="100"/>
      <c r="C100" s="100"/>
      <c r="D100" s="100"/>
      <c r="E100" s="100"/>
      <c r="F100" s="100"/>
      <c r="G100" s="100"/>
      <c r="H100" s="100"/>
      <c r="I100" s="100"/>
      <c r="J100" s="100"/>
      <c r="K100" s="100"/>
      <c r="L100" s="100"/>
      <c r="M100" s="100"/>
      <c r="N100" s="100"/>
      <c r="O100" s="100"/>
    </row>
    <row r="101" spans="1:15" x14ac:dyDescent="0.2">
      <c r="A101" s="100"/>
      <c r="B101" s="100"/>
      <c r="C101" s="100"/>
      <c r="D101" s="100"/>
      <c r="E101" s="100"/>
      <c r="F101" s="100"/>
      <c r="G101" s="100"/>
      <c r="H101" s="100"/>
      <c r="I101" s="100"/>
      <c r="J101" s="100"/>
      <c r="K101" s="100"/>
      <c r="L101" s="100"/>
      <c r="M101" s="100"/>
      <c r="N101" s="100"/>
      <c r="O101" s="100"/>
    </row>
    <row r="102" spans="1:15" x14ac:dyDescent="0.2">
      <c r="A102" s="100"/>
      <c r="B102" s="100"/>
      <c r="C102" s="100"/>
      <c r="D102" s="100"/>
      <c r="E102" s="100"/>
      <c r="F102" s="100"/>
      <c r="G102" s="100"/>
      <c r="H102" s="100"/>
      <c r="I102" s="100"/>
      <c r="J102" s="100"/>
      <c r="K102" s="100"/>
      <c r="L102" s="100"/>
      <c r="M102" s="100"/>
      <c r="N102" s="100"/>
      <c r="O102" s="100"/>
    </row>
    <row r="103" spans="1:15" x14ac:dyDescent="0.2">
      <c r="A103" s="100"/>
      <c r="B103" s="100"/>
      <c r="C103" s="100"/>
      <c r="D103" s="100"/>
      <c r="E103" s="100"/>
      <c r="F103" s="100"/>
      <c r="G103" s="100"/>
      <c r="H103" s="100"/>
      <c r="I103" s="100"/>
      <c r="J103" s="100"/>
      <c r="K103" s="100"/>
      <c r="L103" s="100"/>
      <c r="M103" s="100"/>
      <c r="N103" s="100"/>
      <c r="O103" s="100"/>
    </row>
    <row r="104" spans="1:15" x14ac:dyDescent="0.2">
      <c r="A104" s="100"/>
      <c r="B104" s="100"/>
      <c r="C104" s="100"/>
      <c r="D104" s="100"/>
      <c r="E104" s="100"/>
      <c r="F104" s="100"/>
      <c r="G104" s="100"/>
      <c r="H104" s="100"/>
      <c r="I104" s="100"/>
      <c r="J104" s="100"/>
      <c r="K104" s="100"/>
      <c r="L104" s="100"/>
      <c r="M104" s="100"/>
      <c r="N104" s="100"/>
      <c r="O104" s="100"/>
    </row>
    <row r="105" spans="1:15" x14ac:dyDescent="0.2">
      <c r="A105" s="100"/>
      <c r="B105" s="100"/>
      <c r="C105" s="100"/>
      <c r="D105" s="100"/>
      <c r="E105" s="100"/>
      <c r="F105" s="100"/>
      <c r="G105" s="100"/>
      <c r="H105" s="100"/>
      <c r="I105" s="100"/>
      <c r="J105" s="100"/>
      <c r="K105" s="100"/>
      <c r="L105" s="100"/>
      <c r="M105" s="100"/>
      <c r="N105" s="100"/>
      <c r="O105" s="100"/>
    </row>
    <row r="106" spans="1:15" x14ac:dyDescent="0.2">
      <c r="A106" s="100"/>
      <c r="B106" s="100"/>
      <c r="C106" s="100"/>
      <c r="D106" s="100"/>
      <c r="E106" s="100"/>
      <c r="F106" s="100"/>
      <c r="G106" s="100"/>
      <c r="H106" s="100"/>
      <c r="I106" s="100"/>
      <c r="J106" s="100"/>
      <c r="K106" s="100"/>
      <c r="L106" s="100"/>
      <c r="M106" s="100"/>
      <c r="N106" s="100"/>
      <c r="O106" s="100"/>
    </row>
    <row r="107" spans="1:15" x14ac:dyDescent="0.2">
      <c r="A107" s="100"/>
      <c r="B107" s="100"/>
      <c r="C107" s="100"/>
      <c r="D107" s="100"/>
      <c r="E107" s="100"/>
      <c r="F107" s="100"/>
      <c r="G107" s="100"/>
      <c r="H107" s="100"/>
      <c r="I107" s="100"/>
      <c r="J107" s="100"/>
      <c r="K107" s="100"/>
      <c r="L107" s="100"/>
      <c r="M107" s="100"/>
      <c r="N107" s="100"/>
      <c r="O107" s="100"/>
    </row>
    <row r="108" spans="1:15" x14ac:dyDescent="0.2">
      <c r="A108" s="100"/>
      <c r="B108" s="100"/>
      <c r="C108" s="100"/>
      <c r="D108" s="100"/>
      <c r="E108" s="100"/>
      <c r="F108" s="100"/>
      <c r="G108" s="100"/>
      <c r="H108" s="100"/>
      <c r="I108" s="100"/>
      <c r="J108" s="100"/>
      <c r="K108" s="100"/>
      <c r="L108" s="100"/>
      <c r="M108" s="100"/>
      <c r="N108" s="100"/>
      <c r="O108" s="100"/>
    </row>
    <row r="109" spans="1:15" x14ac:dyDescent="0.2">
      <c r="A109" s="100"/>
      <c r="B109" s="100"/>
      <c r="C109" s="100"/>
      <c r="D109" s="100"/>
      <c r="E109" s="100"/>
      <c r="F109" s="100"/>
      <c r="G109" s="100"/>
      <c r="H109" s="100"/>
      <c r="I109" s="100"/>
      <c r="J109" s="100"/>
      <c r="K109" s="100"/>
      <c r="L109" s="100"/>
      <c r="M109" s="100"/>
      <c r="N109" s="100"/>
      <c r="O109" s="100"/>
    </row>
    <row r="110" spans="1:15" x14ac:dyDescent="0.2">
      <c r="A110" s="100"/>
      <c r="B110" s="100"/>
      <c r="C110" s="100"/>
      <c r="D110" s="100"/>
      <c r="E110" s="100"/>
      <c r="F110" s="100"/>
      <c r="G110" s="100"/>
      <c r="H110" s="100"/>
      <c r="I110" s="100"/>
      <c r="J110" s="100"/>
      <c r="K110" s="100"/>
      <c r="L110" s="100"/>
      <c r="M110" s="100"/>
      <c r="N110" s="100"/>
      <c r="O110" s="100"/>
    </row>
    <row r="111" spans="1:15" x14ac:dyDescent="0.2">
      <c r="A111" s="100"/>
      <c r="B111" s="100"/>
      <c r="C111" s="100"/>
      <c r="D111" s="100"/>
      <c r="E111" s="100"/>
      <c r="F111" s="100"/>
      <c r="G111" s="100"/>
      <c r="H111" s="100"/>
      <c r="I111" s="100"/>
      <c r="J111" s="100"/>
      <c r="K111" s="100"/>
      <c r="L111" s="100"/>
      <c r="M111" s="100"/>
      <c r="N111" s="100"/>
      <c r="O111" s="100"/>
    </row>
    <row r="112" spans="1:15" x14ac:dyDescent="0.2">
      <c r="A112" s="100"/>
      <c r="B112" s="100"/>
      <c r="C112" s="100"/>
      <c r="D112" s="100"/>
      <c r="E112" s="100"/>
      <c r="F112" s="100"/>
      <c r="G112" s="100"/>
      <c r="H112" s="100"/>
      <c r="I112" s="100"/>
      <c r="J112" s="100"/>
      <c r="K112" s="100"/>
      <c r="L112" s="100"/>
      <c r="M112" s="100"/>
      <c r="N112" s="100"/>
      <c r="O112" s="100"/>
    </row>
    <row r="113" spans="1:15" x14ac:dyDescent="0.2">
      <c r="A113" s="100"/>
      <c r="B113" s="100"/>
      <c r="C113" s="100"/>
      <c r="D113" s="100"/>
      <c r="E113" s="100"/>
      <c r="F113" s="100"/>
      <c r="G113" s="100"/>
      <c r="H113" s="100"/>
      <c r="I113" s="100"/>
      <c r="J113" s="100"/>
      <c r="K113" s="100"/>
      <c r="L113" s="100"/>
      <c r="M113" s="100"/>
      <c r="N113" s="100"/>
      <c r="O113" s="100"/>
    </row>
    <row r="114" spans="1:15" x14ac:dyDescent="0.2">
      <c r="A114" s="100"/>
      <c r="B114" s="100"/>
      <c r="C114" s="100"/>
      <c r="D114" s="100"/>
      <c r="E114" s="100"/>
      <c r="F114" s="100"/>
      <c r="G114" s="100"/>
      <c r="H114" s="100"/>
      <c r="I114" s="100"/>
      <c r="J114" s="100"/>
      <c r="K114" s="100"/>
      <c r="L114" s="100"/>
      <c r="M114" s="100"/>
      <c r="N114" s="100"/>
      <c r="O114" s="100"/>
    </row>
    <row r="115" spans="1:15" x14ac:dyDescent="0.2">
      <c r="A115" s="100"/>
      <c r="B115" s="100"/>
      <c r="C115" s="100"/>
      <c r="D115" s="100"/>
      <c r="E115" s="100"/>
      <c r="F115" s="100"/>
      <c r="G115" s="100"/>
      <c r="H115" s="100"/>
      <c r="I115" s="100"/>
      <c r="J115" s="100"/>
      <c r="K115" s="100"/>
      <c r="L115" s="100"/>
      <c r="M115" s="100"/>
      <c r="N115" s="100"/>
      <c r="O115" s="100"/>
    </row>
    <row r="116" spans="1:15" x14ac:dyDescent="0.2">
      <c r="A116" s="100"/>
      <c r="B116" s="100"/>
      <c r="C116" s="100"/>
      <c r="D116" s="100"/>
      <c r="E116" s="100"/>
      <c r="F116" s="100"/>
      <c r="G116" s="100"/>
      <c r="H116" s="100"/>
      <c r="I116" s="100"/>
      <c r="J116" s="100"/>
      <c r="K116" s="100"/>
      <c r="L116" s="100"/>
      <c r="M116" s="100"/>
      <c r="N116" s="100"/>
      <c r="O116" s="100"/>
    </row>
    <row r="117" spans="1:15" x14ac:dyDescent="0.2">
      <c r="A117" s="100"/>
      <c r="B117" s="100"/>
      <c r="C117" s="100"/>
      <c r="D117" s="100"/>
      <c r="E117" s="100"/>
      <c r="F117" s="100"/>
      <c r="G117" s="100"/>
      <c r="H117" s="100"/>
      <c r="I117" s="100"/>
      <c r="J117" s="100"/>
      <c r="K117" s="100"/>
      <c r="L117" s="100"/>
      <c r="M117" s="100"/>
      <c r="N117" s="100"/>
      <c r="O117" s="100"/>
    </row>
    <row r="118" spans="1:15" x14ac:dyDescent="0.2">
      <c r="A118" s="100"/>
      <c r="B118" s="100"/>
      <c r="C118" s="100"/>
      <c r="D118" s="100"/>
      <c r="E118" s="100"/>
      <c r="F118" s="100"/>
      <c r="G118" s="100"/>
      <c r="H118" s="100"/>
      <c r="I118" s="100"/>
      <c r="J118" s="100"/>
      <c r="K118" s="100"/>
      <c r="L118" s="100"/>
      <c r="M118" s="100"/>
      <c r="N118" s="100"/>
      <c r="O118" s="100"/>
    </row>
    <row r="119" spans="1:15" x14ac:dyDescent="0.2">
      <c r="A119" s="100"/>
      <c r="B119" s="100"/>
      <c r="C119" s="100"/>
      <c r="D119" s="100"/>
      <c r="E119" s="100"/>
      <c r="F119" s="100"/>
      <c r="G119" s="100"/>
      <c r="H119" s="100"/>
      <c r="I119" s="100"/>
      <c r="J119" s="100"/>
      <c r="K119" s="100"/>
      <c r="L119" s="100"/>
      <c r="M119" s="100"/>
      <c r="N119" s="100"/>
      <c r="O119" s="100"/>
    </row>
    <row r="120" spans="1:15" x14ac:dyDescent="0.2">
      <c r="A120" s="100"/>
      <c r="B120" s="100"/>
      <c r="C120" s="100"/>
      <c r="D120" s="100"/>
      <c r="E120" s="100"/>
      <c r="F120" s="100"/>
      <c r="G120" s="100"/>
      <c r="H120" s="100"/>
      <c r="I120" s="100"/>
      <c r="J120" s="100"/>
      <c r="K120" s="100"/>
      <c r="L120" s="100"/>
      <c r="M120" s="100"/>
      <c r="N120" s="100"/>
      <c r="O120" s="100"/>
    </row>
    <row r="121" spans="1:15" x14ac:dyDescent="0.2">
      <c r="A121" s="100"/>
      <c r="B121" s="100"/>
      <c r="C121" s="100"/>
      <c r="D121" s="100"/>
      <c r="E121" s="100"/>
      <c r="F121" s="100"/>
      <c r="G121" s="100"/>
      <c r="H121" s="100"/>
      <c r="I121" s="100"/>
      <c r="J121" s="100"/>
      <c r="K121" s="100"/>
      <c r="L121" s="100"/>
      <c r="M121" s="100"/>
      <c r="N121" s="100"/>
      <c r="O121" s="100"/>
    </row>
    <row r="122" spans="1:15" x14ac:dyDescent="0.2">
      <c r="A122" s="100"/>
      <c r="B122" s="100"/>
      <c r="C122" s="100"/>
      <c r="D122" s="100"/>
      <c r="E122" s="100"/>
      <c r="F122" s="100"/>
      <c r="G122" s="100"/>
      <c r="H122" s="100"/>
      <c r="I122" s="100"/>
      <c r="J122" s="100"/>
      <c r="K122" s="100"/>
      <c r="L122" s="100"/>
      <c r="M122" s="100"/>
      <c r="N122" s="100"/>
      <c r="O122" s="100"/>
    </row>
    <row r="123" spans="1:15" x14ac:dyDescent="0.2">
      <c r="A123" s="100"/>
      <c r="B123" s="100"/>
      <c r="C123" s="100"/>
      <c r="D123" s="100"/>
      <c r="E123" s="100"/>
      <c r="F123" s="100"/>
      <c r="G123" s="100"/>
      <c r="H123" s="100"/>
      <c r="I123" s="100"/>
      <c r="J123" s="100"/>
      <c r="K123" s="100"/>
      <c r="L123" s="100"/>
      <c r="M123" s="100"/>
      <c r="N123" s="100"/>
      <c r="O123" s="100"/>
    </row>
    <row r="124" spans="1:15" x14ac:dyDescent="0.2">
      <c r="A124" s="100"/>
      <c r="B124" s="100"/>
      <c r="C124" s="100"/>
      <c r="D124" s="100"/>
      <c r="E124" s="100"/>
      <c r="F124" s="100"/>
      <c r="G124" s="100"/>
      <c r="H124" s="100"/>
      <c r="I124" s="100"/>
      <c r="J124" s="100"/>
      <c r="K124" s="100"/>
      <c r="L124" s="100"/>
      <c r="M124" s="100"/>
      <c r="N124" s="100"/>
      <c r="O124" s="100"/>
    </row>
    <row r="125" spans="1:15" x14ac:dyDescent="0.2">
      <c r="A125" s="100"/>
      <c r="B125" s="100"/>
      <c r="C125" s="100"/>
      <c r="D125" s="100"/>
      <c r="E125" s="100"/>
      <c r="F125" s="100"/>
      <c r="G125" s="100"/>
      <c r="H125" s="100"/>
      <c r="I125" s="100"/>
      <c r="J125" s="100"/>
      <c r="K125" s="100"/>
      <c r="L125" s="100"/>
      <c r="M125" s="100"/>
      <c r="N125" s="100"/>
      <c r="O125" s="100"/>
    </row>
    <row r="126" spans="1:15" x14ac:dyDescent="0.2">
      <c r="A126" s="100"/>
      <c r="B126" s="100"/>
      <c r="C126" s="100"/>
      <c r="D126" s="100"/>
      <c r="E126" s="100"/>
      <c r="F126" s="100"/>
      <c r="G126" s="100"/>
      <c r="H126" s="100"/>
      <c r="I126" s="100"/>
      <c r="J126" s="100"/>
      <c r="K126" s="100"/>
      <c r="L126" s="100"/>
      <c r="M126" s="100"/>
      <c r="N126" s="100"/>
      <c r="O126" s="100"/>
    </row>
    <row r="127" spans="1:15" x14ac:dyDescent="0.2">
      <c r="A127" s="100"/>
      <c r="B127" s="100"/>
      <c r="C127" s="100"/>
      <c r="D127" s="100"/>
      <c r="E127" s="100"/>
      <c r="F127" s="100"/>
      <c r="G127" s="100"/>
      <c r="H127" s="100"/>
      <c r="I127" s="100"/>
      <c r="J127" s="100"/>
      <c r="K127" s="100"/>
      <c r="L127" s="100"/>
      <c r="M127" s="100"/>
      <c r="N127" s="100"/>
      <c r="O127" s="100"/>
    </row>
    <row r="128" spans="1:15" x14ac:dyDescent="0.2">
      <c r="A128" s="100"/>
      <c r="B128" s="100"/>
      <c r="C128" s="100"/>
      <c r="D128" s="100"/>
      <c r="E128" s="100"/>
      <c r="F128" s="100"/>
      <c r="G128" s="100"/>
      <c r="H128" s="100"/>
      <c r="I128" s="100"/>
      <c r="J128" s="100"/>
      <c r="K128" s="100"/>
      <c r="L128" s="100"/>
      <c r="M128" s="100"/>
      <c r="N128" s="100"/>
      <c r="O128" s="100"/>
    </row>
    <row r="129" spans="1:15" x14ac:dyDescent="0.2">
      <c r="A129" s="100"/>
      <c r="B129" s="100"/>
      <c r="C129" s="100"/>
      <c r="D129" s="100"/>
      <c r="E129" s="100"/>
      <c r="F129" s="100"/>
      <c r="G129" s="100"/>
      <c r="H129" s="100"/>
      <c r="I129" s="100"/>
      <c r="J129" s="100"/>
      <c r="K129" s="100"/>
      <c r="L129" s="100"/>
      <c r="M129" s="100"/>
      <c r="N129" s="100"/>
      <c r="O129" s="100"/>
    </row>
    <row r="130" spans="1:15" x14ac:dyDescent="0.2">
      <c r="A130" s="100"/>
      <c r="B130" s="100"/>
      <c r="C130" s="100"/>
      <c r="D130" s="100"/>
      <c r="E130" s="100"/>
      <c r="F130" s="100"/>
      <c r="G130" s="100"/>
      <c r="H130" s="100"/>
      <c r="I130" s="100"/>
      <c r="J130" s="100"/>
      <c r="K130" s="100"/>
      <c r="L130" s="100"/>
      <c r="M130" s="100"/>
      <c r="N130" s="100"/>
      <c r="O130" s="100"/>
    </row>
    <row r="131" spans="1:15" x14ac:dyDescent="0.2">
      <c r="A131" s="100"/>
      <c r="B131" s="100"/>
      <c r="C131" s="100"/>
      <c r="D131" s="100"/>
      <c r="E131" s="100"/>
      <c r="F131" s="100"/>
      <c r="G131" s="100"/>
      <c r="H131" s="100"/>
      <c r="I131" s="100"/>
      <c r="J131" s="100"/>
      <c r="K131" s="100"/>
      <c r="L131" s="100"/>
      <c r="M131" s="100"/>
      <c r="N131" s="100"/>
      <c r="O131" s="100"/>
    </row>
    <row r="132" spans="1:15" x14ac:dyDescent="0.2">
      <c r="A132" s="100"/>
      <c r="B132" s="100"/>
      <c r="C132" s="100"/>
      <c r="D132" s="100"/>
      <c r="E132" s="100"/>
      <c r="F132" s="100"/>
      <c r="G132" s="100"/>
      <c r="H132" s="100"/>
      <c r="I132" s="100"/>
      <c r="J132" s="100"/>
      <c r="K132" s="100"/>
      <c r="L132" s="100"/>
      <c r="M132" s="100"/>
      <c r="N132" s="100"/>
      <c r="O132" s="100"/>
    </row>
    <row r="133" spans="1:15" x14ac:dyDescent="0.2">
      <c r="A133" s="100"/>
      <c r="B133" s="100"/>
      <c r="C133" s="100"/>
      <c r="D133" s="100"/>
      <c r="E133" s="100"/>
      <c r="F133" s="100"/>
      <c r="G133" s="100"/>
      <c r="H133" s="100"/>
      <c r="I133" s="100"/>
      <c r="J133" s="100"/>
      <c r="K133" s="100"/>
      <c r="L133" s="100"/>
      <c r="M133" s="100"/>
      <c r="N133" s="100"/>
      <c r="O133" s="100"/>
    </row>
    <row r="134" spans="1:15" x14ac:dyDescent="0.2">
      <c r="A134" s="100"/>
      <c r="B134" s="100"/>
      <c r="C134" s="100"/>
      <c r="D134" s="100"/>
      <c r="E134" s="100"/>
      <c r="F134" s="100"/>
      <c r="G134" s="100"/>
      <c r="H134" s="100"/>
      <c r="I134" s="100"/>
      <c r="J134" s="100"/>
      <c r="K134" s="100"/>
      <c r="L134" s="100"/>
      <c r="M134" s="100"/>
      <c r="N134" s="100"/>
      <c r="O134" s="100"/>
    </row>
    <row r="135" spans="1:15" x14ac:dyDescent="0.2">
      <c r="A135" s="100"/>
      <c r="B135" s="100"/>
      <c r="C135" s="100"/>
      <c r="D135" s="100"/>
      <c r="E135" s="100"/>
      <c r="F135" s="100"/>
      <c r="G135" s="100"/>
      <c r="H135" s="100"/>
      <c r="I135" s="100"/>
      <c r="J135" s="100"/>
      <c r="K135" s="100"/>
      <c r="L135" s="100"/>
      <c r="M135" s="100"/>
      <c r="N135" s="100"/>
      <c r="O135" s="100"/>
    </row>
    <row r="136" spans="1:15" x14ac:dyDescent="0.2">
      <c r="A136" s="100"/>
      <c r="B136" s="100"/>
      <c r="C136" s="100"/>
      <c r="D136" s="100"/>
      <c r="E136" s="100"/>
      <c r="F136" s="100"/>
      <c r="G136" s="100"/>
      <c r="H136" s="100"/>
      <c r="I136" s="100"/>
      <c r="J136" s="100"/>
      <c r="K136" s="100"/>
      <c r="L136" s="100"/>
      <c r="M136" s="100"/>
      <c r="N136" s="100"/>
      <c r="O136" s="100"/>
    </row>
    <row r="137" spans="1:15" x14ac:dyDescent="0.2">
      <c r="A137" s="100"/>
      <c r="B137" s="100"/>
      <c r="C137" s="100"/>
      <c r="D137" s="100"/>
      <c r="E137" s="100"/>
      <c r="F137" s="100"/>
      <c r="G137" s="100"/>
      <c r="H137" s="100"/>
      <c r="I137" s="100"/>
      <c r="J137" s="100"/>
      <c r="K137" s="100"/>
      <c r="L137" s="100"/>
      <c r="M137" s="100"/>
      <c r="N137" s="100"/>
      <c r="O137" s="100"/>
    </row>
    <row r="138" spans="1:15" x14ac:dyDescent="0.2">
      <c r="A138" s="100"/>
      <c r="B138" s="100"/>
      <c r="C138" s="100"/>
      <c r="D138" s="100"/>
      <c r="E138" s="100"/>
      <c r="F138" s="100"/>
      <c r="G138" s="100"/>
      <c r="H138" s="100"/>
      <c r="I138" s="100"/>
      <c r="J138" s="100"/>
      <c r="K138" s="100"/>
      <c r="L138" s="100"/>
      <c r="M138" s="100"/>
      <c r="N138" s="100"/>
      <c r="O138" s="100"/>
    </row>
    <row r="139" spans="1:15" x14ac:dyDescent="0.2">
      <c r="A139" s="100"/>
      <c r="B139" s="100"/>
      <c r="C139" s="100"/>
      <c r="D139" s="100"/>
      <c r="E139" s="100"/>
      <c r="F139" s="100"/>
      <c r="G139" s="100"/>
      <c r="H139" s="100"/>
      <c r="I139" s="100"/>
      <c r="J139" s="100"/>
      <c r="K139" s="100"/>
      <c r="L139" s="100"/>
      <c r="M139" s="100"/>
      <c r="N139" s="100"/>
      <c r="O139" s="100"/>
    </row>
    <row r="140" spans="1:15" x14ac:dyDescent="0.2">
      <c r="A140" s="100"/>
      <c r="B140" s="100"/>
      <c r="C140" s="100"/>
      <c r="D140" s="100"/>
      <c r="E140" s="100"/>
      <c r="F140" s="100"/>
      <c r="G140" s="100"/>
      <c r="H140" s="100"/>
      <c r="I140" s="100"/>
      <c r="J140" s="100"/>
      <c r="K140" s="100"/>
      <c r="L140" s="100"/>
      <c r="M140" s="100"/>
      <c r="N140" s="100"/>
      <c r="O140" s="100"/>
    </row>
    <row r="141" spans="1:15" x14ac:dyDescent="0.2">
      <c r="A141" s="100"/>
      <c r="B141" s="100"/>
      <c r="C141" s="100"/>
      <c r="D141" s="100"/>
      <c r="E141" s="100"/>
      <c r="F141" s="100"/>
      <c r="G141" s="100"/>
      <c r="H141" s="100"/>
      <c r="I141" s="100"/>
      <c r="J141" s="100"/>
      <c r="K141" s="100"/>
      <c r="L141" s="100"/>
      <c r="M141" s="100"/>
      <c r="N141" s="100"/>
      <c r="O141" s="100"/>
    </row>
    <row r="142" spans="1:15" x14ac:dyDescent="0.2">
      <c r="A142" s="100"/>
      <c r="B142" s="100"/>
      <c r="C142" s="100"/>
      <c r="D142" s="100"/>
      <c r="E142" s="100"/>
      <c r="F142" s="100"/>
      <c r="G142" s="100"/>
      <c r="H142" s="100"/>
      <c r="I142" s="100"/>
      <c r="J142" s="100"/>
      <c r="K142" s="100"/>
      <c r="L142" s="100"/>
      <c r="M142" s="100"/>
      <c r="N142" s="100"/>
      <c r="O142" s="100"/>
    </row>
    <row r="143" spans="1:15" x14ac:dyDescent="0.2">
      <c r="A143" s="100"/>
      <c r="B143" s="100"/>
      <c r="C143" s="100"/>
      <c r="D143" s="100"/>
      <c r="E143" s="100"/>
      <c r="F143" s="100"/>
      <c r="G143" s="100"/>
      <c r="H143" s="100"/>
      <c r="I143" s="100"/>
      <c r="J143" s="100"/>
      <c r="K143" s="100"/>
      <c r="L143" s="100"/>
      <c r="M143" s="100"/>
      <c r="N143" s="100"/>
      <c r="O143" s="100"/>
    </row>
    <row r="144" spans="1:15" x14ac:dyDescent="0.2">
      <c r="A144" s="100"/>
      <c r="B144" s="100"/>
      <c r="C144" s="100"/>
      <c r="D144" s="100"/>
      <c r="E144" s="100"/>
      <c r="F144" s="100"/>
      <c r="G144" s="100"/>
      <c r="H144" s="100"/>
      <c r="I144" s="100"/>
      <c r="J144" s="100"/>
      <c r="K144" s="100"/>
      <c r="L144" s="100"/>
      <c r="M144" s="100"/>
      <c r="N144" s="100"/>
      <c r="O144" s="100"/>
    </row>
    <row r="145" spans="1:15" x14ac:dyDescent="0.2">
      <c r="A145" s="100"/>
      <c r="B145" s="100"/>
      <c r="C145" s="100"/>
      <c r="D145" s="100"/>
      <c r="E145" s="100"/>
      <c r="F145" s="100"/>
      <c r="G145" s="100"/>
      <c r="H145" s="100"/>
      <c r="I145" s="100"/>
      <c r="J145" s="100"/>
      <c r="K145" s="100"/>
      <c r="L145" s="100"/>
      <c r="M145" s="100"/>
      <c r="N145" s="100"/>
      <c r="O145" s="100"/>
    </row>
    <row r="146" spans="1:15" x14ac:dyDescent="0.2">
      <c r="A146" s="100"/>
      <c r="B146" s="100"/>
      <c r="C146" s="100"/>
      <c r="D146" s="100"/>
      <c r="E146" s="100"/>
      <c r="F146" s="100"/>
      <c r="G146" s="100"/>
      <c r="H146" s="100"/>
      <c r="I146" s="100"/>
      <c r="J146" s="100"/>
      <c r="K146" s="100"/>
      <c r="L146" s="100"/>
      <c r="M146" s="100"/>
      <c r="N146" s="100"/>
      <c r="O146" s="100"/>
    </row>
    <row r="147" spans="1:15" x14ac:dyDescent="0.2">
      <c r="A147" s="100"/>
      <c r="B147" s="100"/>
      <c r="C147" s="100"/>
      <c r="D147" s="100"/>
      <c r="E147" s="100"/>
      <c r="F147" s="100"/>
      <c r="G147" s="100"/>
      <c r="H147" s="100"/>
      <c r="I147" s="100"/>
      <c r="J147" s="100"/>
      <c r="K147" s="100"/>
      <c r="L147" s="100"/>
      <c r="M147" s="100"/>
      <c r="N147" s="100"/>
      <c r="O147" s="100"/>
    </row>
    <row r="148" spans="1:15" x14ac:dyDescent="0.2">
      <c r="A148" s="100"/>
      <c r="B148" s="100"/>
      <c r="C148" s="100"/>
      <c r="D148" s="100"/>
      <c r="E148" s="100"/>
      <c r="F148" s="100"/>
      <c r="G148" s="100"/>
      <c r="H148" s="100"/>
      <c r="I148" s="100"/>
      <c r="J148" s="100"/>
      <c r="K148" s="100"/>
      <c r="L148" s="100"/>
      <c r="M148" s="100"/>
      <c r="N148" s="100"/>
      <c r="O148" s="100"/>
    </row>
    <row r="149" spans="1:15" x14ac:dyDescent="0.2">
      <c r="A149" s="100"/>
      <c r="B149" s="100"/>
      <c r="C149" s="100"/>
      <c r="D149" s="100"/>
      <c r="E149" s="100"/>
      <c r="F149" s="100"/>
      <c r="G149" s="100"/>
      <c r="H149" s="100"/>
      <c r="I149" s="100"/>
      <c r="J149" s="100"/>
      <c r="K149" s="100"/>
      <c r="L149" s="100"/>
      <c r="M149" s="100"/>
      <c r="N149" s="100"/>
      <c r="O149" s="100"/>
    </row>
    <row r="150" spans="1:15" x14ac:dyDescent="0.2">
      <c r="A150" s="100"/>
      <c r="B150" s="100"/>
      <c r="C150" s="100"/>
      <c r="D150" s="100"/>
      <c r="E150" s="100"/>
      <c r="F150" s="100"/>
      <c r="G150" s="100"/>
      <c r="H150" s="100"/>
      <c r="I150" s="100"/>
      <c r="J150" s="100"/>
      <c r="K150" s="100"/>
      <c r="L150" s="100"/>
      <c r="M150" s="100"/>
      <c r="N150" s="100"/>
      <c r="O150" s="100"/>
    </row>
    <row r="151" spans="1:15" x14ac:dyDescent="0.2">
      <c r="A151" s="100"/>
      <c r="B151" s="100"/>
      <c r="C151" s="100"/>
      <c r="D151" s="100"/>
      <c r="E151" s="100"/>
      <c r="F151" s="100"/>
      <c r="G151" s="100"/>
      <c r="H151" s="100"/>
      <c r="I151" s="100"/>
      <c r="J151" s="100"/>
      <c r="K151" s="100"/>
      <c r="L151" s="100"/>
      <c r="M151" s="100"/>
      <c r="N151" s="100"/>
      <c r="O151" s="100"/>
    </row>
    <row r="152" spans="1:15" x14ac:dyDescent="0.2">
      <c r="A152" s="100"/>
      <c r="B152" s="100"/>
      <c r="C152" s="100"/>
      <c r="D152" s="100"/>
      <c r="E152" s="100"/>
      <c r="F152" s="100"/>
      <c r="G152" s="100"/>
      <c r="H152" s="100"/>
      <c r="I152" s="100"/>
      <c r="J152" s="100"/>
      <c r="K152" s="100"/>
      <c r="L152" s="100"/>
      <c r="M152" s="100"/>
      <c r="N152" s="100"/>
      <c r="O152" s="100"/>
    </row>
    <row r="153" spans="1:15" x14ac:dyDescent="0.2">
      <c r="A153" s="100"/>
      <c r="B153" s="100"/>
      <c r="C153" s="100"/>
      <c r="D153" s="100"/>
      <c r="E153" s="100"/>
      <c r="F153" s="100"/>
      <c r="G153" s="100"/>
      <c r="H153" s="100"/>
      <c r="I153" s="100"/>
      <c r="J153" s="100"/>
      <c r="K153" s="100"/>
      <c r="L153" s="100"/>
      <c r="M153" s="100"/>
      <c r="N153" s="100"/>
      <c r="O153" s="100"/>
    </row>
    <row r="154" spans="1:15" x14ac:dyDescent="0.2">
      <c r="A154" s="100"/>
      <c r="B154" s="100"/>
      <c r="C154" s="100"/>
      <c r="D154" s="100"/>
      <c r="E154" s="100"/>
      <c r="F154" s="100"/>
      <c r="G154" s="100"/>
      <c r="H154" s="100"/>
      <c r="I154" s="100"/>
      <c r="J154" s="100"/>
      <c r="K154" s="100"/>
      <c r="L154" s="100"/>
      <c r="M154" s="100"/>
      <c r="N154" s="100"/>
      <c r="O154" s="100"/>
    </row>
    <row r="155" spans="1:15" x14ac:dyDescent="0.2">
      <c r="A155" s="100"/>
      <c r="B155" s="100"/>
      <c r="C155" s="100"/>
      <c r="D155" s="100"/>
      <c r="E155" s="100"/>
      <c r="F155" s="100"/>
      <c r="G155" s="100"/>
      <c r="H155" s="100"/>
      <c r="I155" s="100"/>
      <c r="J155" s="100"/>
      <c r="K155" s="100"/>
      <c r="L155" s="100"/>
      <c r="M155" s="100"/>
      <c r="N155" s="100"/>
      <c r="O155" s="100"/>
    </row>
    <row r="156" spans="1:15" x14ac:dyDescent="0.2">
      <c r="A156" s="100"/>
      <c r="B156" s="100"/>
      <c r="C156" s="100"/>
      <c r="D156" s="100"/>
      <c r="E156" s="100"/>
      <c r="F156" s="100"/>
      <c r="G156" s="100"/>
      <c r="H156" s="100"/>
      <c r="I156" s="100"/>
      <c r="J156" s="100"/>
      <c r="K156" s="100"/>
      <c r="L156" s="100"/>
      <c r="M156" s="100"/>
      <c r="N156" s="100"/>
      <c r="O156" s="100"/>
    </row>
    <row r="157" spans="1:15" x14ac:dyDescent="0.2">
      <c r="A157" s="100"/>
      <c r="B157" s="100"/>
      <c r="C157" s="100"/>
      <c r="D157" s="100"/>
      <c r="E157" s="100"/>
      <c r="F157" s="100"/>
      <c r="G157" s="100"/>
      <c r="H157" s="100"/>
      <c r="I157" s="100"/>
      <c r="J157" s="100"/>
      <c r="K157" s="100"/>
      <c r="L157" s="100"/>
      <c r="M157" s="100"/>
      <c r="N157" s="100"/>
      <c r="O157" s="100"/>
    </row>
    <row r="158" spans="1:15" x14ac:dyDescent="0.2">
      <c r="A158" s="100"/>
      <c r="B158" s="100"/>
      <c r="C158" s="100"/>
      <c r="D158" s="100"/>
      <c r="E158" s="100"/>
      <c r="F158" s="100"/>
      <c r="G158" s="100"/>
      <c r="H158" s="100"/>
      <c r="I158" s="100"/>
      <c r="J158" s="100"/>
      <c r="K158" s="100"/>
      <c r="L158" s="100"/>
      <c r="M158" s="100"/>
      <c r="N158" s="100"/>
      <c r="O158" s="100"/>
    </row>
    <row r="159" spans="1:15" x14ac:dyDescent="0.2">
      <c r="A159" s="100"/>
      <c r="B159" s="100"/>
      <c r="C159" s="100"/>
      <c r="D159" s="100"/>
      <c r="E159" s="100"/>
      <c r="F159" s="100"/>
      <c r="G159" s="100"/>
      <c r="H159" s="100"/>
      <c r="I159" s="100"/>
      <c r="J159" s="100"/>
      <c r="K159" s="100"/>
      <c r="L159" s="100"/>
      <c r="M159" s="100"/>
      <c r="N159" s="100"/>
      <c r="O159" s="100"/>
    </row>
    <row r="160" spans="1:15" x14ac:dyDescent="0.2">
      <c r="A160" s="100"/>
      <c r="B160" s="100"/>
      <c r="C160" s="100"/>
      <c r="D160" s="100"/>
      <c r="E160" s="100"/>
      <c r="F160" s="100"/>
      <c r="G160" s="100"/>
      <c r="H160" s="100"/>
      <c r="I160" s="100"/>
      <c r="J160" s="100"/>
      <c r="K160" s="100"/>
      <c r="L160" s="100"/>
      <c r="M160" s="100"/>
      <c r="N160" s="100"/>
      <c r="O160" s="100"/>
    </row>
    <row r="161" spans="1:15" x14ac:dyDescent="0.2">
      <c r="A161" s="100"/>
      <c r="B161" s="100"/>
      <c r="C161" s="100"/>
      <c r="D161" s="100"/>
      <c r="E161" s="100"/>
      <c r="F161" s="100"/>
      <c r="G161" s="100"/>
      <c r="H161" s="100"/>
      <c r="I161" s="100"/>
      <c r="J161" s="100"/>
      <c r="K161" s="100"/>
      <c r="L161" s="100"/>
      <c r="M161" s="100"/>
      <c r="N161" s="100"/>
      <c r="O161" s="100"/>
    </row>
    <row r="162" spans="1:15" x14ac:dyDescent="0.2">
      <c r="A162" s="100"/>
      <c r="B162" s="100"/>
      <c r="C162" s="100"/>
      <c r="D162" s="100"/>
      <c r="E162" s="100"/>
      <c r="F162" s="100"/>
      <c r="G162" s="100"/>
      <c r="H162" s="100"/>
      <c r="I162" s="100"/>
      <c r="J162" s="100"/>
      <c r="K162" s="100"/>
      <c r="L162" s="100"/>
      <c r="M162" s="100"/>
      <c r="N162" s="100"/>
      <c r="O162" s="100"/>
    </row>
    <row r="163" spans="1:15" x14ac:dyDescent="0.2">
      <c r="A163" s="100"/>
      <c r="B163" s="100"/>
      <c r="C163" s="100"/>
      <c r="D163" s="100"/>
      <c r="E163" s="100"/>
      <c r="F163" s="100"/>
      <c r="G163" s="100"/>
      <c r="H163" s="100"/>
      <c r="I163" s="100"/>
      <c r="J163" s="100"/>
      <c r="K163" s="100"/>
      <c r="L163" s="100"/>
      <c r="M163" s="100"/>
      <c r="N163" s="100"/>
      <c r="O163" s="100"/>
    </row>
    <row r="164" spans="1:15" x14ac:dyDescent="0.2">
      <c r="A164" s="100"/>
      <c r="B164" s="100"/>
      <c r="C164" s="100"/>
      <c r="D164" s="100"/>
      <c r="E164" s="100"/>
      <c r="F164" s="100"/>
      <c r="G164" s="100"/>
      <c r="H164" s="100"/>
      <c r="I164" s="100"/>
      <c r="J164" s="100"/>
      <c r="K164" s="100"/>
      <c r="L164" s="100"/>
      <c r="M164" s="100"/>
      <c r="N164" s="100"/>
      <c r="O164" s="100"/>
    </row>
    <row r="165" spans="1:15" x14ac:dyDescent="0.2">
      <c r="A165" s="100"/>
      <c r="B165" s="100"/>
      <c r="C165" s="100"/>
      <c r="D165" s="100"/>
      <c r="E165" s="100"/>
      <c r="F165" s="100"/>
      <c r="G165" s="100"/>
      <c r="H165" s="100"/>
      <c r="I165" s="100"/>
      <c r="J165" s="100"/>
      <c r="K165" s="100"/>
      <c r="L165" s="100"/>
      <c r="M165" s="100"/>
      <c r="N165" s="100"/>
      <c r="O165" s="100"/>
    </row>
    <row r="166" spans="1:15" x14ac:dyDescent="0.2">
      <c r="A166" s="100"/>
      <c r="B166" s="100"/>
      <c r="C166" s="100"/>
      <c r="D166" s="100"/>
      <c r="E166" s="100"/>
      <c r="F166" s="100"/>
      <c r="G166" s="100"/>
      <c r="H166" s="100"/>
      <c r="I166" s="100"/>
      <c r="J166" s="100"/>
      <c r="K166" s="100"/>
      <c r="L166" s="100"/>
      <c r="M166" s="100"/>
      <c r="N166" s="100"/>
      <c r="O166" s="100"/>
    </row>
    <row r="167" spans="1:15" x14ac:dyDescent="0.2">
      <c r="A167" s="100"/>
      <c r="B167" s="100"/>
      <c r="C167" s="100"/>
      <c r="D167" s="100"/>
      <c r="E167" s="100"/>
      <c r="F167" s="100"/>
      <c r="G167" s="100"/>
      <c r="H167" s="100"/>
      <c r="I167" s="100"/>
      <c r="J167" s="100"/>
      <c r="K167" s="100"/>
      <c r="L167" s="100"/>
      <c r="M167" s="100"/>
      <c r="N167" s="100"/>
      <c r="O167" s="100"/>
    </row>
    <row r="168" spans="1:15" x14ac:dyDescent="0.2">
      <c r="A168" s="100"/>
      <c r="B168" s="100"/>
      <c r="C168" s="100"/>
      <c r="D168" s="100"/>
      <c r="E168" s="100"/>
      <c r="F168" s="100"/>
      <c r="G168" s="100"/>
      <c r="H168" s="100"/>
      <c r="I168" s="100"/>
      <c r="J168" s="100"/>
      <c r="K168" s="100"/>
      <c r="L168" s="100"/>
      <c r="M168" s="100"/>
      <c r="N168" s="100"/>
      <c r="O168" s="100"/>
    </row>
    <row r="169" spans="1:15" x14ac:dyDescent="0.2">
      <c r="A169" s="100"/>
      <c r="B169" s="100"/>
      <c r="C169" s="100"/>
      <c r="D169" s="100"/>
      <c r="E169" s="100"/>
      <c r="F169" s="100"/>
      <c r="G169" s="100"/>
      <c r="H169" s="100"/>
      <c r="I169" s="100"/>
      <c r="J169" s="100"/>
      <c r="K169" s="100"/>
      <c r="L169" s="100"/>
      <c r="M169" s="100"/>
      <c r="N169" s="100"/>
      <c r="O169" s="100"/>
    </row>
    <row r="170" spans="1:15" x14ac:dyDescent="0.2">
      <c r="A170" s="100"/>
      <c r="B170" s="100"/>
      <c r="C170" s="100"/>
      <c r="D170" s="100"/>
      <c r="E170" s="100"/>
      <c r="F170" s="100"/>
      <c r="G170" s="100"/>
      <c r="H170" s="100"/>
      <c r="I170" s="100"/>
      <c r="J170" s="100"/>
      <c r="K170" s="100"/>
      <c r="L170" s="100"/>
      <c r="M170" s="100"/>
      <c r="N170" s="100"/>
      <c r="O170" s="100"/>
    </row>
    <row r="171" spans="1:15" x14ac:dyDescent="0.2">
      <c r="A171" s="100"/>
      <c r="B171" s="100"/>
      <c r="C171" s="100"/>
      <c r="D171" s="100"/>
      <c r="E171" s="100"/>
      <c r="F171" s="100"/>
      <c r="G171" s="100"/>
      <c r="H171" s="100"/>
      <c r="I171" s="100"/>
      <c r="J171" s="100"/>
      <c r="K171" s="100"/>
      <c r="L171" s="100"/>
      <c r="M171" s="100"/>
      <c r="N171" s="100"/>
      <c r="O171" s="100"/>
    </row>
    <row r="172" spans="1:15" x14ac:dyDescent="0.2">
      <c r="A172" s="100"/>
      <c r="B172" s="100"/>
      <c r="C172" s="100"/>
      <c r="D172" s="100"/>
      <c r="E172" s="100"/>
      <c r="F172" s="100"/>
      <c r="G172" s="100"/>
      <c r="H172" s="100"/>
      <c r="I172" s="100"/>
      <c r="J172" s="100"/>
      <c r="K172" s="100"/>
      <c r="L172" s="100"/>
      <c r="M172" s="100"/>
      <c r="N172" s="100"/>
      <c r="O172" s="100"/>
    </row>
    <row r="173" spans="1:15" x14ac:dyDescent="0.2">
      <c r="A173" s="100"/>
      <c r="B173" s="100"/>
      <c r="C173" s="100"/>
      <c r="D173" s="100"/>
      <c r="E173" s="100"/>
      <c r="F173" s="100"/>
      <c r="G173" s="100"/>
      <c r="H173" s="100"/>
      <c r="I173" s="100"/>
      <c r="J173" s="100"/>
      <c r="K173" s="100"/>
      <c r="L173" s="100"/>
      <c r="M173" s="100"/>
      <c r="N173" s="100"/>
      <c r="O173" s="100"/>
    </row>
    <row r="174" spans="1:15" x14ac:dyDescent="0.2">
      <c r="A174" s="100"/>
      <c r="B174" s="100"/>
      <c r="C174" s="100"/>
      <c r="D174" s="100"/>
      <c r="E174" s="100"/>
      <c r="F174" s="100"/>
      <c r="G174" s="100"/>
      <c r="H174" s="100"/>
      <c r="I174" s="100"/>
      <c r="J174" s="100"/>
      <c r="K174" s="100"/>
      <c r="L174" s="100"/>
      <c r="M174" s="100"/>
      <c r="N174" s="100"/>
      <c r="O174" s="100"/>
    </row>
    <row r="175" spans="1:15" x14ac:dyDescent="0.2">
      <c r="A175" s="100"/>
      <c r="B175" s="100"/>
      <c r="C175" s="100"/>
      <c r="D175" s="100"/>
      <c r="E175" s="100"/>
      <c r="F175" s="100"/>
      <c r="G175" s="100"/>
      <c r="H175" s="100"/>
      <c r="I175" s="100"/>
      <c r="J175" s="100"/>
      <c r="K175" s="100"/>
      <c r="L175" s="100"/>
      <c r="M175" s="100"/>
      <c r="N175" s="100"/>
      <c r="O175" s="100"/>
    </row>
    <row r="176" spans="1:15" x14ac:dyDescent="0.2">
      <c r="A176" s="100"/>
      <c r="B176" s="100"/>
      <c r="C176" s="100"/>
      <c r="D176" s="100"/>
      <c r="E176" s="100"/>
      <c r="F176" s="100"/>
      <c r="G176" s="100"/>
      <c r="H176" s="100"/>
      <c r="I176" s="100"/>
      <c r="J176" s="100"/>
      <c r="K176" s="100"/>
      <c r="L176" s="100"/>
      <c r="M176" s="100"/>
      <c r="N176" s="100"/>
      <c r="O176" s="100"/>
    </row>
    <row r="177" spans="1:15" x14ac:dyDescent="0.2">
      <c r="A177" s="100"/>
      <c r="B177" s="100"/>
      <c r="C177" s="100"/>
      <c r="D177" s="100"/>
      <c r="E177" s="100"/>
      <c r="F177" s="100"/>
      <c r="G177" s="100"/>
      <c r="H177" s="100"/>
      <c r="I177" s="100"/>
      <c r="J177" s="100"/>
      <c r="K177" s="100"/>
      <c r="L177" s="100"/>
      <c r="M177" s="100"/>
      <c r="N177" s="100"/>
      <c r="O177" s="100"/>
    </row>
    <row r="178" spans="1:15" x14ac:dyDescent="0.2">
      <c r="A178" s="100"/>
      <c r="B178" s="100"/>
      <c r="C178" s="100"/>
      <c r="D178" s="100"/>
      <c r="E178" s="100"/>
      <c r="F178" s="100"/>
      <c r="G178" s="100"/>
      <c r="H178" s="100"/>
      <c r="I178" s="100"/>
      <c r="J178" s="100"/>
      <c r="K178" s="100"/>
      <c r="L178" s="100"/>
      <c r="M178" s="100"/>
      <c r="N178" s="100"/>
      <c r="O178" s="100"/>
    </row>
    <row r="179" spans="1:15" x14ac:dyDescent="0.2">
      <c r="A179" s="100"/>
      <c r="B179" s="100"/>
      <c r="C179" s="100"/>
      <c r="D179" s="100"/>
      <c r="E179" s="100"/>
      <c r="F179" s="100"/>
      <c r="G179" s="100"/>
      <c r="H179" s="100"/>
      <c r="I179" s="100"/>
      <c r="J179" s="100"/>
      <c r="K179" s="100"/>
      <c r="L179" s="100"/>
      <c r="M179" s="100"/>
      <c r="N179" s="100"/>
      <c r="O179" s="100"/>
    </row>
    <row r="180" spans="1:15" x14ac:dyDescent="0.2">
      <c r="A180" s="100"/>
      <c r="B180" s="100"/>
      <c r="C180" s="100"/>
      <c r="D180" s="100"/>
      <c r="E180" s="100"/>
      <c r="F180" s="100"/>
      <c r="G180" s="100"/>
      <c r="H180" s="100"/>
      <c r="I180" s="100"/>
      <c r="J180" s="100"/>
      <c r="K180" s="100"/>
      <c r="L180" s="100"/>
      <c r="M180" s="100"/>
      <c r="N180" s="100"/>
      <c r="O180" s="100"/>
    </row>
    <row r="181" spans="1:15" x14ac:dyDescent="0.2">
      <c r="A181" s="100"/>
      <c r="B181" s="100"/>
      <c r="C181" s="100"/>
      <c r="D181" s="100"/>
      <c r="E181" s="100"/>
      <c r="F181" s="100"/>
      <c r="G181" s="100"/>
      <c r="H181" s="100"/>
      <c r="I181" s="100"/>
      <c r="J181" s="100"/>
      <c r="K181" s="100"/>
      <c r="L181" s="100"/>
      <c r="M181" s="100"/>
      <c r="N181" s="100"/>
      <c r="O181" s="100"/>
    </row>
    <row r="182" spans="1:15" x14ac:dyDescent="0.2">
      <c r="A182" s="100"/>
      <c r="B182" s="100"/>
      <c r="C182" s="100"/>
      <c r="D182" s="100"/>
      <c r="E182" s="100"/>
      <c r="F182" s="100"/>
      <c r="G182" s="100"/>
      <c r="H182" s="100"/>
      <c r="I182" s="100"/>
      <c r="J182" s="100"/>
      <c r="K182" s="100"/>
      <c r="L182" s="100"/>
      <c r="M182" s="100"/>
      <c r="N182" s="100"/>
      <c r="O182" s="100"/>
    </row>
    <row r="183" spans="1:15" x14ac:dyDescent="0.2">
      <c r="A183" s="100"/>
      <c r="B183" s="100"/>
      <c r="C183" s="100"/>
      <c r="D183" s="100"/>
      <c r="E183" s="100"/>
      <c r="F183" s="100"/>
      <c r="G183" s="100"/>
      <c r="H183" s="100"/>
      <c r="I183" s="100"/>
      <c r="J183" s="100"/>
      <c r="K183" s="100"/>
      <c r="L183" s="100"/>
      <c r="M183" s="100"/>
      <c r="N183" s="100"/>
      <c r="O183" s="100"/>
    </row>
    <row r="184" spans="1:15" x14ac:dyDescent="0.2">
      <c r="A184" s="100"/>
      <c r="B184" s="100"/>
      <c r="C184" s="100"/>
      <c r="D184" s="100"/>
      <c r="E184" s="100"/>
      <c r="F184" s="100"/>
      <c r="G184" s="100"/>
      <c r="H184" s="100"/>
      <c r="I184" s="100"/>
      <c r="J184" s="100"/>
      <c r="K184" s="100"/>
      <c r="L184" s="100"/>
      <c r="M184" s="100"/>
      <c r="N184" s="100"/>
      <c r="O184" s="100"/>
    </row>
    <row r="185" spans="1:15" x14ac:dyDescent="0.2">
      <c r="A185" s="100"/>
      <c r="B185" s="100"/>
      <c r="C185" s="100"/>
      <c r="D185" s="100"/>
      <c r="E185" s="100"/>
      <c r="F185" s="100"/>
      <c r="G185" s="100"/>
      <c r="H185" s="100"/>
      <c r="I185" s="100"/>
      <c r="J185" s="100"/>
      <c r="K185" s="100"/>
      <c r="L185" s="100"/>
      <c r="M185" s="100"/>
      <c r="N185" s="100"/>
      <c r="O185" s="100"/>
    </row>
    <row r="186" spans="1:15" x14ac:dyDescent="0.2">
      <c r="A186" s="100"/>
      <c r="B186" s="100"/>
      <c r="C186" s="100"/>
      <c r="D186" s="100"/>
      <c r="E186" s="100"/>
      <c r="F186" s="100"/>
      <c r="G186" s="100"/>
      <c r="H186" s="100"/>
      <c r="I186" s="100"/>
      <c r="J186" s="100"/>
      <c r="K186" s="100"/>
      <c r="L186" s="100"/>
      <c r="M186" s="100"/>
      <c r="N186" s="100"/>
      <c r="O186" s="100"/>
    </row>
    <row r="187" spans="1:15" x14ac:dyDescent="0.2">
      <c r="A187" s="100"/>
      <c r="B187" s="100"/>
      <c r="C187" s="100"/>
      <c r="D187" s="100"/>
      <c r="E187" s="100"/>
      <c r="F187" s="100"/>
      <c r="G187" s="100"/>
      <c r="H187" s="100"/>
      <c r="I187" s="100"/>
      <c r="J187" s="100"/>
      <c r="K187" s="100"/>
      <c r="L187" s="100"/>
      <c r="M187" s="100"/>
      <c r="N187" s="100"/>
      <c r="O187" s="100"/>
    </row>
    <row r="188" spans="1:15" x14ac:dyDescent="0.2">
      <c r="A188" s="100"/>
      <c r="B188" s="100"/>
      <c r="C188" s="100"/>
      <c r="D188" s="100"/>
      <c r="E188" s="100"/>
      <c r="F188" s="100"/>
      <c r="G188" s="100"/>
      <c r="H188" s="100"/>
      <c r="I188" s="100"/>
      <c r="J188" s="100"/>
      <c r="K188" s="100"/>
      <c r="L188" s="100"/>
      <c r="M188" s="100"/>
      <c r="N188" s="100"/>
      <c r="O188" s="100"/>
    </row>
    <row r="189" spans="1:15" x14ac:dyDescent="0.2">
      <c r="A189" s="100"/>
      <c r="B189" s="100"/>
      <c r="C189" s="100"/>
      <c r="D189" s="100"/>
      <c r="E189" s="100"/>
      <c r="F189" s="100"/>
      <c r="G189" s="100"/>
      <c r="H189" s="100"/>
      <c r="I189" s="100"/>
      <c r="J189" s="100"/>
      <c r="K189" s="100"/>
      <c r="L189" s="100"/>
      <c r="M189" s="100"/>
      <c r="N189" s="100"/>
      <c r="O189" s="100"/>
    </row>
    <row r="190" spans="1:15" x14ac:dyDescent="0.2">
      <c r="A190" s="100"/>
      <c r="B190" s="100"/>
      <c r="C190" s="100"/>
      <c r="D190" s="100"/>
      <c r="E190" s="100"/>
      <c r="F190" s="100"/>
      <c r="G190" s="100"/>
      <c r="H190" s="100"/>
      <c r="I190" s="100"/>
      <c r="J190" s="100"/>
      <c r="K190" s="100"/>
      <c r="L190" s="100"/>
      <c r="M190" s="100"/>
      <c r="N190" s="100"/>
      <c r="O190" s="100"/>
    </row>
    <row r="191" spans="1:15" x14ac:dyDescent="0.2">
      <c r="A191" s="100"/>
      <c r="B191" s="100"/>
      <c r="C191" s="100"/>
      <c r="D191" s="100"/>
      <c r="E191" s="100"/>
      <c r="F191" s="100"/>
      <c r="G191" s="100"/>
      <c r="H191" s="100"/>
      <c r="I191" s="100"/>
      <c r="J191" s="100"/>
      <c r="K191" s="100"/>
      <c r="L191" s="100"/>
      <c r="M191" s="100"/>
      <c r="N191" s="100"/>
      <c r="O191" s="100"/>
    </row>
    <row r="192" spans="1:15" x14ac:dyDescent="0.2">
      <c r="A192" s="100"/>
      <c r="B192" s="100"/>
      <c r="C192" s="100"/>
      <c r="D192" s="100"/>
      <c r="E192" s="100"/>
      <c r="F192" s="100"/>
      <c r="G192" s="100"/>
      <c r="H192" s="100"/>
      <c r="I192" s="100"/>
      <c r="J192" s="100"/>
      <c r="K192" s="100"/>
      <c r="L192" s="100"/>
      <c r="M192" s="100"/>
      <c r="N192" s="100"/>
      <c r="O192" s="100"/>
    </row>
    <row r="193" spans="1:15" x14ac:dyDescent="0.2">
      <c r="A193" s="100"/>
      <c r="B193" s="100"/>
      <c r="C193" s="100"/>
      <c r="D193" s="100"/>
      <c r="E193" s="100"/>
      <c r="F193" s="100"/>
      <c r="G193" s="100"/>
      <c r="H193" s="100"/>
      <c r="I193" s="100"/>
      <c r="J193" s="100"/>
      <c r="K193" s="100"/>
      <c r="L193" s="100"/>
      <c r="M193" s="100"/>
      <c r="N193" s="100"/>
      <c r="O193" s="100"/>
    </row>
    <row r="194" spans="1:15" x14ac:dyDescent="0.2">
      <c r="A194" s="100"/>
      <c r="B194" s="100"/>
      <c r="C194" s="100"/>
      <c r="D194" s="100"/>
      <c r="E194" s="100"/>
      <c r="F194" s="100"/>
      <c r="G194" s="100"/>
      <c r="H194" s="100"/>
      <c r="I194" s="100"/>
      <c r="J194" s="100"/>
      <c r="K194" s="100"/>
      <c r="L194" s="100"/>
      <c r="M194" s="100"/>
      <c r="N194" s="100"/>
      <c r="O194" s="100"/>
    </row>
    <row r="195" spans="1:15" x14ac:dyDescent="0.2">
      <c r="A195" s="100"/>
      <c r="B195" s="100"/>
      <c r="C195" s="100"/>
      <c r="D195" s="100"/>
      <c r="E195" s="100"/>
      <c r="F195" s="100"/>
      <c r="G195" s="100"/>
      <c r="H195" s="100"/>
      <c r="I195" s="100"/>
      <c r="J195" s="100"/>
      <c r="K195" s="100"/>
      <c r="L195" s="100"/>
      <c r="M195" s="100"/>
      <c r="N195" s="100"/>
      <c r="O195" s="100"/>
    </row>
    <row r="196" spans="1:15" x14ac:dyDescent="0.2">
      <c r="A196" s="100"/>
      <c r="B196" s="100"/>
      <c r="C196" s="100"/>
      <c r="D196" s="100"/>
      <c r="E196" s="100"/>
      <c r="F196" s="100"/>
      <c r="G196" s="100"/>
      <c r="H196" s="100"/>
      <c r="I196" s="100"/>
      <c r="J196" s="100"/>
      <c r="K196" s="100"/>
      <c r="L196" s="100"/>
      <c r="M196" s="100"/>
      <c r="N196" s="100"/>
      <c r="O196" s="100"/>
    </row>
    <row r="197" spans="1:15" x14ac:dyDescent="0.2">
      <c r="A197" s="100"/>
      <c r="B197" s="100"/>
      <c r="C197" s="100"/>
      <c r="D197" s="100"/>
      <c r="E197" s="100"/>
      <c r="F197" s="100"/>
      <c r="G197" s="100"/>
      <c r="H197" s="100"/>
      <c r="I197" s="100"/>
      <c r="J197" s="100"/>
      <c r="K197" s="100"/>
      <c r="L197" s="100"/>
      <c r="M197" s="100"/>
      <c r="N197" s="100"/>
      <c r="O197" s="100"/>
    </row>
    <row r="198" spans="1:15" x14ac:dyDescent="0.2">
      <c r="A198" s="100"/>
      <c r="B198" s="100"/>
      <c r="C198" s="100"/>
      <c r="D198" s="100"/>
      <c r="E198" s="100"/>
      <c r="F198" s="100"/>
      <c r="G198" s="100"/>
      <c r="H198" s="100"/>
      <c r="I198" s="100"/>
      <c r="J198" s="100"/>
      <c r="K198" s="100"/>
      <c r="L198" s="100"/>
      <c r="M198" s="100"/>
      <c r="N198" s="100"/>
      <c r="O198" s="100"/>
    </row>
    <row r="199" spans="1:15" x14ac:dyDescent="0.2">
      <c r="A199" s="100"/>
      <c r="B199" s="100"/>
      <c r="C199" s="100"/>
      <c r="D199" s="100"/>
      <c r="E199" s="100"/>
      <c r="F199" s="100"/>
      <c r="G199" s="100"/>
      <c r="H199" s="100"/>
      <c r="I199" s="100"/>
      <c r="J199" s="100"/>
      <c r="K199" s="100"/>
      <c r="L199" s="100"/>
      <c r="M199" s="100"/>
      <c r="N199" s="100"/>
      <c r="O199" s="100"/>
    </row>
    <row r="200" spans="1:15" x14ac:dyDescent="0.2">
      <c r="A200" s="100"/>
      <c r="B200" s="100"/>
      <c r="C200" s="100"/>
      <c r="D200" s="100"/>
      <c r="E200" s="100"/>
      <c r="F200" s="100"/>
      <c r="G200" s="100"/>
      <c r="H200" s="100"/>
      <c r="I200" s="100"/>
      <c r="J200" s="100"/>
      <c r="K200" s="100"/>
      <c r="L200" s="100"/>
      <c r="M200" s="100"/>
      <c r="N200" s="100"/>
      <c r="O200" s="100"/>
    </row>
    <row r="201" spans="1:15" x14ac:dyDescent="0.2">
      <c r="A201" s="100"/>
      <c r="B201" s="100"/>
      <c r="C201" s="100"/>
      <c r="D201" s="100"/>
      <c r="E201" s="100"/>
      <c r="F201" s="100"/>
      <c r="G201" s="100"/>
      <c r="H201" s="100"/>
      <c r="I201" s="100"/>
      <c r="J201" s="100"/>
      <c r="K201" s="100"/>
      <c r="L201" s="100"/>
      <c r="M201" s="100"/>
      <c r="N201" s="100"/>
      <c r="O201" s="100"/>
    </row>
    <row r="202" spans="1:15" x14ac:dyDescent="0.2">
      <c r="A202" s="100"/>
      <c r="B202" s="100"/>
      <c r="C202" s="100"/>
      <c r="D202" s="100"/>
      <c r="E202" s="100"/>
      <c r="F202" s="100"/>
      <c r="G202" s="100"/>
      <c r="H202" s="100"/>
      <c r="I202" s="100"/>
      <c r="J202" s="100"/>
      <c r="K202" s="100"/>
      <c r="L202" s="100"/>
      <c r="M202" s="100"/>
      <c r="N202" s="100"/>
      <c r="O202" s="100"/>
    </row>
  </sheetData>
  <mergeCells count="3">
    <mergeCell ref="A1:E1"/>
    <mergeCell ref="E23:F23"/>
    <mergeCell ref="J2:K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9"/>
  <sheetViews>
    <sheetView workbookViewId="0">
      <selection activeCell="G17" sqref="G17"/>
    </sheetView>
  </sheetViews>
  <sheetFormatPr defaultRowHeight="14.25" x14ac:dyDescent="0.2"/>
  <cols>
    <col min="1" max="1" width="23.7109375" bestFit="1" customWidth="1"/>
    <col min="2" max="2" width="12.28515625" style="111" customWidth="1"/>
    <col min="3" max="3" width="12.5703125" style="111" customWidth="1"/>
    <col min="4" max="4" width="10.5703125" customWidth="1"/>
    <col min="5" max="5" width="12.140625" bestFit="1" customWidth="1"/>
    <col min="10" max="10" width="23.42578125" style="80" bestFit="1" customWidth="1"/>
    <col min="11" max="11" width="15.42578125" style="80" customWidth="1"/>
    <col min="14" max="14" width="27" bestFit="1" customWidth="1"/>
    <col min="15" max="15" width="14" bestFit="1" customWidth="1"/>
  </cols>
  <sheetData>
    <row r="4" spans="1:15" x14ac:dyDescent="0.2">
      <c r="J4" s="197" t="s">
        <v>111</v>
      </c>
      <c r="K4" s="197"/>
      <c r="N4" s="197" t="s">
        <v>111</v>
      </c>
      <c r="O4" s="197"/>
    </row>
    <row r="5" spans="1:15" x14ac:dyDescent="0.2">
      <c r="J5" s="197" t="s">
        <v>107</v>
      </c>
      <c r="K5" s="197"/>
      <c r="N5" s="197" t="s">
        <v>110</v>
      </c>
      <c r="O5" s="197"/>
    </row>
    <row r="6" spans="1:15" x14ac:dyDescent="0.2">
      <c r="N6" s="80"/>
      <c r="O6" s="80"/>
    </row>
    <row r="7" spans="1:15" ht="15" x14ac:dyDescent="0.25">
      <c r="A7" s="74" t="s">
        <v>47</v>
      </c>
      <c r="B7" s="249" t="s">
        <v>105</v>
      </c>
      <c r="C7" s="112" t="s">
        <v>106</v>
      </c>
      <c r="J7" s="36" t="s">
        <v>38</v>
      </c>
      <c r="K7" s="37"/>
      <c r="N7" s="36" t="s">
        <v>38</v>
      </c>
      <c r="O7" s="118"/>
    </row>
    <row r="8" spans="1:15" x14ac:dyDescent="0.2">
      <c r="A8" s="46" t="s">
        <v>1</v>
      </c>
      <c r="B8" s="47">
        <v>0</v>
      </c>
      <c r="C8" s="113"/>
      <c r="J8" s="46" t="s">
        <v>32</v>
      </c>
      <c r="K8" s="118"/>
      <c r="N8" s="46" t="s">
        <v>32</v>
      </c>
      <c r="O8" s="118"/>
    </row>
    <row r="9" spans="1:15" x14ac:dyDescent="0.2">
      <c r="A9" s="46" t="s">
        <v>2</v>
      </c>
      <c r="B9" s="47">
        <v>0</v>
      </c>
      <c r="C9" s="113"/>
      <c r="J9" s="46" t="s">
        <v>50</v>
      </c>
      <c r="K9" s="118"/>
      <c r="N9" s="46" t="s">
        <v>50</v>
      </c>
      <c r="O9" s="118"/>
    </row>
    <row r="10" spans="1:15" x14ac:dyDescent="0.2">
      <c r="A10" s="46" t="s">
        <v>3</v>
      </c>
      <c r="B10" s="47">
        <v>100</v>
      </c>
      <c r="C10" s="113"/>
      <c r="J10" s="46" t="s">
        <v>62</v>
      </c>
      <c r="K10" s="118"/>
      <c r="N10" s="46" t="s">
        <v>62</v>
      </c>
      <c r="O10" s="118"/>
    </row>
    <row r="11" spans="1:15" ht="15" thickBot="1" x14ac:dyDescent="0.25">
      <c r="A11" s="46" t="s">
        <v>4</v>
      </c>
      <c r="B11" s="47">
        <v>0</v>
      </c>
      <c r="C11" s="113"/>
      <c r="J11" s="46" t="s">
        <v>63</v>
      </c>
      <c r="K11" s="119"/>
      <c r="N11" s="46" t="s">
        <v>63</v>
      </c>
      <c r="O11" s="119"/>
    </row>
    <row r="12" spans="1:15" ht="15.75" thickTop="1" x14ac:dyDescent="0.25">
      <c r="A12" s="46" t="s">
        <v>37</v>
      </c>
      <c r="B12" s="47">
        <v>60</v>
      </c>
      <c r="C12" s="113"/>
      <c r="J12" s="125" t="s">
        <v>39</v>
      </c>
      <c r="K12" s="118"/>
      <c r="N12" s="125" t="s">
        <v>39</v>
      </c>
      <c r="O12" s="118"/>
    </row>
    <row r="13" spans="1:15" ht="15" x14ac:dyDescent="0.25">
      <c r="A13" s="46" t="s">
        <v>36</v>
      </c>
      <c r="B13" s="47">
        <v>175</v>
      </c>
      <c r="C13" s="113"/>
      <c r="J13" s="36"/>
      <c r="K13" s="37"/>
      <c r="N13" s="36"/>
      <c r="O13" s="118"/>
    </row>
    <row r="14" spans="1:15" ht="15" x14ac:dyDescent="0.25">
      <c r="A14" s="46" t="s">
        <v>5</v>
      </c>
      <c r="B14" s="47">
        <v>0</v>
      </c>
      <c r="C14" s="113"/>
      <c r="J14" s="36" t="s">
        <v>40</v>
      </c>
      <c r="K14" s="37"/>
      <c r="N14" s="36" t="s">
        <v>40</v>
      </c>
      <c r="O14" s="118"/>
    </row>
    <row r="15" spans="1:15" x14ac:dyDescent="0.2">
      <c r="A15" s="46" t="s">
        <v>6</v>
      </c>
      <c r="B15" s="47">
        <v>1000</v>
      </c>
      <c r="C15" s="113"/>
      <c r="J15" s="46" t="s">
        <v>32</v>
      </c>
      <c r="K15" s="118"/>
      <c r="N15" s="46" t="s">
        <v>32</v>
      </c>
      <c r="O15" s="118"/>
    </row>
    <row r="16" spans="1:15" x14ac:dyDescent="0.2">
      <c r="A16" s="46" t="s">
        <v>7</v>
      </c>
      <c r="B16" s="47">
        <v>50</v>
      </c>
      <c r="C16" s="113"/>
      <c r="J16" s="46" t="s">
        <v>33</v>
      </c>
      <c r="K16" s="118"/>
      <c r="N16" s="46" t="s">
        <v>33</v>
      </c>
      <c r="O16" s="118"/>
    </row>
    <row r="17" spans="1:15" x14ac:dyDescent="0.2">
      <c r="A17" s="46" t="s">
        <v>8</v>
      </c>
      <c r="B17" s="47">
        <v>0</v>
      </c>
      <c r="C17" s="113"/>
      <c r="J17" s="46" t="s">
        <v>34</v>
      </c>
      <c r="K17" s="118"/>
      <c r="N17" s="46" t="s">
        <v>34</v>
      </c>
      <c r="O17" s="118"/>
    </row>
    <row r="18" spans="1:15" ht="15" thickBot="1" x14ac:dyDescent="0.25">
      <c r="A18" s="46" t="s">
        <v>9</v>
      </c>
      <c r="B18" s="47">
        <v>85</v>
      </c>
      <c r="C18" s="113"/>
      <c r="J18" s="46" t="s">
        <v>35</v>
      </c>
      <c r="K18" s="119"/>
      <c r="N18" s="46" t="s">
        <v>35</v>
      </c>
      <c r="O18" s="119"/>
    </row>
    <row r="19" spans="1:15" ht="16.5" thickTop="1" thickBot="1" x14ac:dyDescent="0.3">
      <c r="A19" s="46" t="s">
        <v>10</v>
      </c>
      <c r="B19" s="117">
        <v>0</v>
      </c>
      <c r="C19" s="114"/>
      <c r="J19" s="125" t="s">
        <v>41</v>
      </c>
      <c r="K19" s="126"/>
      <c r="N19" s="125" t="s">
        <v>41</v>
      </c>
      <c r="O19" s="126"/>
    </row>
    <row r="20" spans="1:15" ht="15.75" thickTop="1" x14ac:dyDescent="0.25">
      <c r="A20" s="116" t="s">
        <v>11</v>
      </c>
      <c r="B20" s="250">
        <f>SUM(B8:B19)</f>
        <v>1470</v>
      </c>
      <c r="C20" s="115">
        <f>SUM(C8:C19)</f>
        <v>0</v>
      </c>
      <c r="J20" s="36"/>
      <c r="K20" s="118"/>
      <c r="N20" s="36"/>
      <c r="O20" s="118"/>
    </row>
    <row r="21" spans="1:15" ht="15" x14ac:dyDescent="0.25">
      <c r="A21" s="3"/>
      <c r="B21" s="4"/>
      <c r="J21" s="36" t="s">
        <v>42</v>
      </c>
      <c r="K21" s="120">
        <f>K12-K19</f>
        <v>0</v>
      </c>
      <c r="N21" s="36" t="s">
        <v>42</v>
      </c>
      <c r="O21" s="120">
        <f>O12-O19</f>
        <v>0</v>
      </c>
    </row>
    <row r="22" spans="1:15" ht="15" x14ac:dyDescent="0.25">
      <c r="J22" s="36"/>
      <c r="K22" s="118"/>
      <c r="N22" s="36"/>
      <c r="O22" s="118"/>
    </row>
    <row r="23" spans="1:15" ht="15" x14ac:dyDescent="0.25">
      <c r="J23" s="36" t="s">
        <v>43</v>
      </c>
      <c r="K23" s="118"/>
      <c r="N23" s="36" t="s">
        <v>43</v>
      </c>
      <c r="O23" s="118"/>
    </row>
    <row r="24" spans="1:15" x14ac:dyDescent="0.2">
      <c r="J24" s="37" t="s">
        <v>1</v>
      </c>
      <c r="K24" s="118">
        <f t="shared" ref="K24:K35" si="0">C8</f>
        <v>0</v>
      </c>
      <c r="N24" s="37" t="s">
        <v>1</v>
      </c>
      <c r="O24" s="118">
        <f t="shared" ref="O24:O35" si="1">G8</f>
        <v>0</v>
      </c>
    </row>
    <row r="25" spans="1:15" x14ac:dyDescent="0.2">
      <c r="J25" s="37" t="s">
        <v>2</v>
      </c>
      <c r="K25" s="118">
        <f t="shared" si="0"/>
        <v>0</v>
      </c>
      <c r="N25" s="37" t="s">
        <v>2</v>
      </c>
      <c r="O25" s="118">
        <f t="shared" si="1"/>
        <v>0</v>
      </c>
    </row>
    <row r="26" spans="1:15" x14ac:dyDescent="0.2">
      <c r="A26" s="3"/>
      <c r="B26" s="7"/>
      <c r="C26" s="7"/>
      <c r="D26" s="3"/>
      <c r="E26" s="3"/>
      <c r="F26" s="100"/>
      <c r="G26" s="100"/>
      <c r="J26" s="37" t="s">
        <v>3</v>
      </c>
      <c r="K26" s="118">
        <f t="shared" si="0"/>
        <v>0</v>
      </c>
      <c r="N26" s="37" t="s">
        <v>3</v>
      </c>
      <c r="O26" s="118">
        <f t="shared" si="1"/>
        <v>0</v>
      </c>
    </row>
    <row r="27" spans="1:15" x14ac:dyDescent="0.2">
      <c r="A27" s="42"/>
      <c r="B27" s="147"/>
      <c r="C27" s="147"/>
      <c r="D27" s="147"/>
      <c r="E27" s="244"/>
      <c r="F27" s="100"/>
      <c r="G27" s="100"/>
      <c r="J27" s="37" t="s">
        <v>4</v>
      </c>
      <c r="K27" s="118">
        <f t="shared" si="0"/>
        <v>0</v>
      </c>
      <c r="N27" s="37" t="s">
        <v>4</v>
      </c>
      <c r="O27" s="118">
        <f t="shared" si="1"/>
        <v>0</v>
      </c>
    </row>
    <row r="28" spans="1:15" x14ac:dyDescent="0.2">
      <c r="A28" s="42"/>
      <c r="B28" s="147"/>
      <c r="C28" s="147"/>
      <c r="D28" s="147"/>
      <c r="E28" s="245"/>
      <c r="F28" s="100"/>
      <c r="G28" s="100"/>
      <c r="J28" s="37" t="s">
        <v>37</v>
      </c>
      <c r="K28" s="118">
        <f t="shared" si="0"/>
        <v>0</v>
      </c>
      <c r="N28" s="37" t="s">
        <v>37</v>
      </c>
      <c r="O28" s="118">
        <f t="shared" si="1"/>
        <v>0</v>
      </c>
    </row>
    <row r="29" spans="1:15" ht="14.25" customHeight="1" x14ac:dyDescent="0.2">
      <c r="A29" s="46"/>
      <c r="B29" s="88"/>
      <c r="C29" s="127"/>
      <c r="D29" s="128"/>
      <c r="E29" s="246"/>
      <c r="F29" s="100"/>
      <c r="G29" s="100"/>
      <c r="J29" s="37" t="s">
        <v>36</v>
      </c>
      <c r="K29" s="118">
        <f t="shared" si="0"/>
        <v>0</v>
      </c>
      <c r="N29" s="37" t="s">
        <v>36</v>
      </c>
      <c r="O29" s="118">
        <f t="shared" si="1"/>
        <v>0</v>
      </c>
    </row>
    <row r="30" spans="1:15" x14ac:dyDescent="0.2">
      <c r="A30" s="46"/>
      <c r="B30" s="88"/>
      <c r="C30" s="127"/>
      <c r="D30" s="127"/>
      <c r="E30" s="246"/>
      <c r="F30" s="100"/>
      <c r="G30" s="100"/>
      <c r="J30" s="37" t="s">
        <v>5</v>
      </c>
      <c r="K30" s="118">
        <f t="shared" si="0"/>
        <v>0</v>
      </c>
      <c r="N30" s="37" t="s">
        <v>5</v>
      </c>
      <c r="O30" s="118">
        <f t="shared" si="1"/>
        <v>0</v>
      </c>
    </row>
    <row r="31" spans="1:15" x14ac:dyDescent="0.2">
      <c r="A31" s="46"/>
      <c r="B31" s="88"/>
      <c r="C31" s="127"/>
      <c r="D31" s="127"/>
      <c r="E31" s="246"/>
      <c r="F31" s="100"/>
      <c r="G31" s="100"/>
      <c r="J31" s="37" t="s">
        <v>6</v>
      </c>
      <c r="K31" s="118">
        <f t="shared" si="0"/>
        <v>0</v>
      </c>
      <c r="N31" s="37" t="s">
        <v>6</v>
      </c>
      <c r="O31" s="118">
        <f t="shared" si="1"/>
        <v>0</v>
      </c>
    </row>
    <row r="32" spans="1:15" x14ac:dyDescent="0.2">
      <c r="A32" s="46"/>
      <c r="B32" s="88"/>
      <c r="C32" s="127"/>
      <c r="D32" s="127"/>
      <c r="E32" s="246"/>
      <c r="F32" s="100"/>
      <c r="G32" s="100"/>
      <c r="J32" s="37" t="s">
        <v>7</v>
      </c>
      <c r="K32" s="118">
        <f t="shared" si="0"/>
        <v>0</v>
      </c>
      <c r="N32" s="37" t="s">
        <v>7</v>
      </c>
      <c r="O32" s="118">
        <f t="shared" si="1"/>
        <v>0</v>
      </c>
    </row>
    <row r="33" spans="1:15" x14ac:dyDescent="0.2">
      <c r="A33" s="100"/>
      <c r="B33" s="247"/>
      <c r="C33" s="247"/>
      <c r="D33" s="100"/>
      <c r="E33" s="246"/>
      <c r="F33" s="100"/>
      <c r="G33" s="100"/>
      <c r="J33" s="37" t="s">
        <v>8</v>
      </c>
      <c r="K33" s="118">
        <f t="shared" si="0"/>
        <v>0</v>
      </c>
      <c r="N33" s="37" t="s">
        <v>8</v>
      </c>
      <c r="O33" s="118">
        <f t="shared" si="1"/>
        <v>0</v>
      </c>
    </row>
    <row r="34" spans="1:15" x14ac:dyDescent="0.2">
      <c r="A34" s="100"/>
      <c r="B34" s="247"/>
      <c r="C34" s="247"/>
      <c r="D34" s="100"/>
      <c r="E34" s="100"/>
      <c r="F34" s="100"/>
      <c r="G34" s="100"/>
      <c r="J34" s="37" t="s">
        <v>9</v>
      </c>
      <c r="K34" s="118">
        <f t="shared" si="0"/>
        <v>0</v>
      </c>
      <c r="N34" s="37" t="s">
        <v>9</v>
      </c>
      <c r="O34" s="118">
        <f t="shared" si="1"/>
        <v>0</v>
      </c>
    </row>
    <row r="35" spans="1:15" ht="15" thickBot="1" x14ac:dyDescent="0.25">
      <c r="A35" s="100"/>
      <c r="B35" s="247"/>
      <c r="C35" s="247"/>
      <c r="D35" s="100"/>
      <c r="E35" s="100"/>
      <c r="F35" s="100"/>
      <c r="G35" s="100"/>
      <c r="J35" s="37" t="s">
        <v>10</v>
      </c>
      <c r="K35" s="119">
        <f t="shared" si="0"/>
        <v>0</v>
      </c>
      <c r="N35" s="37" t="s">
        <v>10</v>
      </c>
      <c r="O35" s="119">
        <f t="shared" si="1"/>
        <v>0</v>
      </c>
    </row>
    <row r="36" spans="1:15" ht="15.75" thickTop="1" x14ac:dyDescent="0.25">
      <c r="A36" s="100"/>
      <c r="B36" s="247"/>
      <c r="C36" s="247"/>
      <c r="D36" s="100"/>
      <c r="E36" s="100"/>
      <c r="F36" s="100"/>
      <c r="G36" s="100"/>
      <c r="J36" s="36" t="s">
        <v>44</v>
      </c>
      <c r="K36" s="118">
        <f>SUM(K24:K35)</f>
        <v>0</v>
      </c>
      <c r="N36" s="36" t="s">
        <v>44</v>
      </c>
      <c r="O36" s="118">
        <f>SUM(O24:O35)</f>
        <v>0</v>
      </c>
    </row>
    <row r="37" spans="1:15" ht="15" x14ac:dyDescent="0.25">
      <c r="A37" s="100"/>
      <c r="B37" s="247"/>
      <c r="C37" s="247"/>
      <c r="D37" s="100"/>
      <c r="E37" s="100"/>
      <c r="F37" s="100"/>
      <c r="G37" s="100"/>
      <c r="J37" s="36"/>
      <c r="K37" s="118"/>
      <c r="N37" s="36"/>
      <c r="O37" s="118"/>
    </row>
    <row r="38" spans="1:15" ht="15" x14ac:dyDescent="0.25">
      <c r="A38" s="100"/>
      <c r="B38" s="247"/>
      <c r="C38" s="247"/>
      <c r="D38" s="100"/>
      <c r="E38" s="100"/>
      <c r="F38" s="100"/>
      <c r="G38" s="100"/>
      <c r="J38" s="36" t="s">
        <v>45</v>
      </c>
      <c r="K38" s="118"/>
      <c r="N38" s="36" t="s">
        <v>45</v>
      </c>
      <c r="O38" s="118"/>
    </row>
    <row r="39" spans="1:15" ht="15" x14ac:dyDescent="0.25">
      <c r="A39" s="42"/>
      <c r="B39" s="147"/>
      <c r="C39" s="147"/>
      <c r="D39" s="147"/>
      <c r="E39" s="147"/>
      <c r="F39" s="100"/>
      <c r="G39" s="100"/>
      <c r="J39" s="36" t="s">
        <v>46</v>
      </c>
      <c r="K39" s="120">
        <f>SUM(K21-K36)</f>
        <v>0</v>
      </c>
      <c r="N39" s="36" t="s">
        <v>46</v>
      </c>
      <c r="O39" s="120">
        <f>SUM(O21-O36)</f>
        <v>0</v>
      </c>
    </row>
    <row r="40" spans="1:15" x14ac:dyDescent="0.2">
      <c r="A40" s="42"/>
      <c r="B40" s="147"/>
      <c r="C40" s="147"/>
      <c r="D40" s="147"/>
      <c r="E40" s="147"/>
      <c r="F40" s="100"/>
      <c r="G40" s="100"/>
    </row>
    <row r="41" spans="1:15" x14ac:dyDescent="0.2">
      <c r="A41" s="46"/>
      <c r="B41" s="92"/>
      <c r="C41" s="129"/>
      <c r="D41" s="130"/>
      <c r="E41" s="107"/>
      <c r="F41" s="100"/>
      <c r="G41" s="100"/>
    </row>
    <row r="42" spans="1:15" x14ac:dyDescent="0.2">
      <c r="A42" s="46"/>
      <c r="B42" s="92"/>
      <c r="C42" s="129"/>
      <c r="D42" s="129"/>
      <c r="E42" s="107"/>
      <c r="F42" s="100"/>
      <c r="G42" s="100"/>
    </row>
    <row r="43" spans="1:15" x14ac:dyDescent="0.2">
      <c r="A43" s="46"/>
      <c r="B43" s="92"/>
      <c r="C43" s="129"/>
      <c r="D43" s="129"/>
      <c r="E43" s="107"/>
      <c r="F43" s="100"/>
      <c r="G43" s="100"/>
    </row>
    <row r="44" spans="1:15" x14ac:dyDescent="0.2">
      <c r="A44" s="46"/>
      <c r="B44" s="92"/>
      <c r="C44" s="129"/>
      <c r="D44" s="129"/>
      <c r="E44" s="107"/>
      <c r="F44" s="100"/>
      <c r="G44" s="100"/>
    </row>
    <row r="45" spans="1:15" x14ac:dyDescent="0.2">
      <c r="A45" s="42"/>
      <c r="B45" s="92"/>
      <c r="C45" s="92"/>
      <c r="D45" s="42"/>
      <c r="E45" s="107"/>
      <c r="F45" s="100"/>
      <c r="G45" s="100"/>
    </row>
    <row r="46" spans="1:15" x14ac:dyDescent="0.2">
      <c r="A46" s="100"/>
      <c r="B46" s="248"/>
      <c r="C46" s="247"/>
      <c r="D46" s="100"/>
      <c r="E46" s="100"/>
      <c r="F46" s="100"/>
      <c r="G46" s="100"/>
    </row>
    <row r="47" spans="1:15" x14ac:dyDescent="0.2">
      <c r="A47" s="100"/>
      <c r="B47" s="247"/>
      <c r="C47" s="247"/>
      <c r="D47" s="100"/>
      <c r="E47" s="100"/>
      <c r="F47" s="100"/>
      <c r="G47" s="100"/>
    </row>
    <row r="48" spans="1:15" x14ac:dyDescent="0.2">
      <c r="A48" s="100"/>
      <c r="B48" s="247"/>
      <c r="C48" s="247"/>
      <c r="D48" s="100"/>
      <c r="E48" s="100"/>
      <c r="F48" s="100"/>
      <c r="G48" s="100"/>
    </row>
    <row r="49" spans="1:7" x14ac:dyDescent="0.2">
      <c r="A49" s="100"/>
      <c r="B49" s="247"/>
      <c r="C49" s="247"/>
      <c r="D49" s="100"/>
      <c r="E49" s="100"/>
      <c r="F49" s="100"/>
      <c r="G49" s="100"/>
    </row>
  </sheetData>
  <mergeCells count="4">
    <mergeCell ref="J5:K5"/>
    <mergeCell ref="N5:O5"/>
    <mergeCell ref="J4:K4"/>
    <mergeCell ref="N4:O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H48"/>
  <sheetViews>
    <sheetView topLeftCell="A22" workbookViewId="0">
      <selection activeCell="I36" sqref="I36"/>
    </sheetView>
  </sheetViews>
  <sheetFormatPr defaultRowHeight="14.25" x14ac:dyDescent="0.2"/>
  <cols>
    <col min="1" max="1" width="23.7109375" style="80" bestFit="1" customWidth="1"/>
    <col min="2" max="2" width="13.7109375" style="80" customWidth="1"/>
    <col min="3" max="3" width="13.5703125" style="80" customWidth="1"/>
    <col min="4" max="4" width="14.140625" style="80" customWidth="1"/>
    <col min="5" max="5" width="13.5703125" style="80" customWidth="1"/>
    <col min="6" max="6" width="12.140625" style="80" customWidth="1"/>
    <col min="7" max="7" width="15" style="80" customWidth="1"/>
    <col min="8" max="8" width="9.140625" style="80"/>
  </cols>
  <sheetData>
    <row r="7" spans="1:7" ht="43.5" thickBot="1" x14ac:dyDescent="0.25">
      <c r="A7" s="42"/>
      <c r="B7" s="106" t="s">
        <v>64</v>
      </c>
      <c r="C7" s="106" t="s">
        <v>66</v>
      </c>
      <c r="D7" s="106" t="s">
        <v>65</v>
      </c>
      <c r="E7" s="131" t="s">
        <v>112</v>
      </c>
      <c r="F7" s="132" t="s">
        <v>113</v>
      </c>
      <c r="G7" s="133" t="s">
        <v>115</v>
      </c>
    </row>
    <row r="8" spans="1:7" ht="15" thickTop="1" x14ac:dyDescent="0.2">
      <c r="A8" s="46" t="s">
        <v>50</v>
      </c>
      <c r="B8" s="46">
        <v>1.25</v>
      </c>
      <c r="C8" s="46">
        <v>0.65</v>
      </c>
      <c r="D8" s="42"/>
      <c r="E8" s="46">
        <v>0.05</v>
      </c>
      <c r="F8" s="124"/>
      <c r="G8" s="124"/>
    </row>
    <row r="9" spans="1:7" x14ac:dyDescent="0.2">
      <c r="A9" s="46" t="s">
        <v>62</v>
      </c>
      <c r="B9" s="46">
        <v>1.75</v>
      </c>
      <c r="C9" s="46">
        <v>0.9</v>
      </c>
      <c r="D9" s="42"/>
      <c r="E9" s="46">
        <v>0.15</v>
      </c>
      <c r="F9" s="124"/>
      <c r="G9" s="124"/>
    </row>
    <row r="10" spans="1:7" x14ac:dyDescent="0.2">
      <c r="A10" s="46" t="s">
        <v>63</v>
      </c>
      <c r="B10" s="46">
        <v>2</v>
      </c>
      <c r="C10" s="46">
        <v>1.05</v>
      </c>
      <c r="D10" s="42"/>
      <c r="E10" s="46">
        <v>0.2</v>
      </c>
      <c r="F10" s="124"/>
      <c r="G10" s="124"/>
    </row>
    <row r="16" spans="1:7" x14ac:dyDescent="0.2">
      <c r="F16"/>
      <c r="G16"/>
    </row>
    <row r="17" spans="1:7" x14ac:dyDescent="0.2">
      <c r="F17"/>
      <c r="G17"/>
    </row>
    <row r="18" spans="1:7" x14ac:dyDescent="0.2">
      <c r="F18"/>
      <c r="G18"/>
    </row>
    <row r="19" spans="1:7" x14ac:dyDescent="0.2">
      <c r="A19" s="42"/>
      <c r="B19" s="251" t="s">
        <v>12</v>
      </c>
      <c r="C19" s="251" t="s">
        <v>13</v>
      </c>
      <c r="D19" s="97" t="s">
        <v>119</v>
      </c>
      <c r="E19" s="76" t="s">
        <v>114</v>
      </c>
      <c r="F19" s="122" t="s">
        <v>108</v>
      </c>
      <c r="G19"/>
    </row>
    <row r="20" spans="1:7" ht="15" thickBot="1" x14ac:dyDescent="0.25">
      <c r="A20" s="45" t="s">
        <v>16</v>
      </c>
      <c r="B20" s="252" t="s">
        <v>13</v>
      </c>
      <c r="C20" s="252" t="s">
        <v>17</v>
      </c>
      <c r="D20" s="77" t="s">
        <v>18</v>
      </c>
      <c r="E20" s="87" t="s">
        <v>18</v>
      </c>
      <c r="F20" s="123" t="s">
        <v>109</v>
      </c>
      <c r="G20"/>
    </row>
    <row r="21" spans="1:7" ht="15" thickTop="1" x14ac:dyDescent="0.2">
      <c r="A21" s="46" t="s">
        <v>70</v>
      </c>
      <c r="B21" s="136">
        <v>0.45</v>
      </c>
      <c r="C21" s="128">
        <v>20</v>
      </c>
      <c r="D21" s="118"/>
      <c r="E21" s="127">
        <f>SUM(F8*4)+(F9*4)+(F10*4)</f>
        <v>0</v>
      </c>
      <c r="F21" s="134"/>
      <c r="G21"/>
    </row>
    <row r="22" spans="1:7" x14ac:dyDescent="0.2">
      <c r="A22" s="46" t="s">
        <v>67</v>
      </c>
      <c r="B22" s="136">
        <v>0.18</v>
      </c>
      <c r="C22" s="128">
        <v>15</v>
      </c>
      <c r="D22" s="118"/>
      <c r="E22" s="127">
        <f>SUM(12*F8)</f>
        <v>0</v>
      </c>
      <c r="F22" s="134"/>
      <c r="G22"/>
    </row>
    <row r="23" spans="1:7" x14ac:dyDescent="0.2">
      <c r="A23" s="46" t="s">
        <v>68</v>
      </c>
      <c r="B23" s="136">
        <v>0.05</v>
      </c>
      <c r="C23" s="128">
        <v>21</v>
      </c>
      <c r="D23" s="118"/>
      <c r="E23" s="127">
        <f>SUM(12*F9)</f>
        <v>0</v>
      </c>
      <c r="F23" s="134"/>
    </row>
    <row r="24" spans="1:7" ht="15" thickBot="1" x14ac:dyDescent="0.25">
      <c r="A24" s="46" t="s">
        <v>69</v>
      </c>
      <c r="B24" s="136">
        <v>0.32</v>
      </c>
      <c r="C24" s="128">
        <v>24</v>
      </c>
      <c r="D24" s="118"/>
      <c r="E24" s="127">
        <f>SUM(12*F10)</f>
        <v>0</v>
      </c>
      <c r="F24" s="135"/>
    </row>
    <row r="25" spans="1:7" ht="15" thickTop="1" x14ac:dyDescent="0.2">
      <c r="A25"/>
      <c r="B25" s="111"/>
      <c r="C25" s="111"/>
      <c r="E25"/>
      <c r="F25" s="134">
        <v>10000</v>
      </c>
    </row>
    <row r="31" spans="1:7" ht="15" x14ac:dyDescent="0.25">
      <c r="B31" s="198" t="s">
        <v>118</v>
      </c>
      <c r="C31" s="198"/>
      <c r="D31" s="198"/>
    </row>
    <row r="32" spans="1:7" ht="15" x14ac:dyDescent="0.2">
      <c r="A32" s="137"/>
      <c r="B32" s="142" t="s">
        <v>116</v>
      </c>
      <c r="C32" s="142" t="s">
        <v>117</v>
      </c>
      <c r="D32" s="142" t="s">
        <v>120</v>
      </c>
    </row>
    <row r="34" spans="1:4" ht="15" x14ac:dyDescent="0.25">
      <c r="A34" s="253" t="s">
        <v>38</v>
      </c>
      <c r="B34" s="37"/>
    </row>
    <row r="35" spans="1:4" x14ac:dyDescent="0.2">
      <c r="A35" s="46" t="s">
        <v>32</v>
      </c>
      <c r="B35" s="138">
        <f>SUM(F21*C21)</f>
        <v>0</v>
      </c>
      <c r="C35" s="138">
        <f>SUM(F21*C21)</f>
        <v>0</v>
      </c>
      <c r="D35" s="138">
        <f>C35-B35</f>
        <v>0</v>
      </c>
    </row>
    <row r="36" spans="1:4" x14ac:dyDescent="0.2">
      <c r="A36" s="46" t="s">
        <v>50</v>
      </c>
      <c r="B36" s="138">
        <f>SUM(F22*C22)</f>
        <v>0</v>
      </c>
      <c r="C36" s="138">
        <f>SUM(F22*C22)</f>
        <v>0</v>
      </c>
      <c r="D36" s="138">
        <f t="shared" ref="D36:D39" si="0">C36-B36</f>
        <v>0</v>
      </c>
    </row>
    <row r="37" spans="1:4" x14ac:dyDescent="0.2">
      <c r="A37" s="46" t="s">
        <v>62</v>
      </c>
      <c r="B37" s="138">
        <f>SUM(F23*C23)</f>
        <v>0</v>
      </c>
      <c r="C37" s="138">
        <f>SUM(F23*C23)</f>
        <v>0</v>
      </c>
      <c r="D37" s="138">
        <f t="shared" si="0"/>
        <v>0</v>
      </c>
    </row>
    <row r="38" spans="1:4" ht="15" thickBot="1" x14ac:dyDescent="0.25">
      <c r="A38" s="46" t="s">
        <v>63</v>
      </c>
      <c r="B38" s="139">
        <f>SUM(F24*C24)</f>
        <v>0</v>
      </c>
      <c r="C38" s="139">
        <f>SUM(F24*C24)</f>
        <v>0</v>
      </c>
      <c r="D38" s="138">
        <f t="shared" si="0"/>
        <v>0</v>
      </c>
    </row>
    <row r="39" spans="1:4" ht="15.75" thickTop="1" x14ac:dyDescent="0.25">
      <c r="A39" s="254" t="s">
        <v>39</v>
      </c>
      <c r="B39" s="138">
        <f>SUM(B35:B38)</f>
        <v>0</v>
      </c>
      <c r="C39" s="138">
        <f>SUM(C35:C38)</f>
        <v>0</v>
      </c>
      <c r="D39" s="138">
        <f t="shared" si="0"/>
        <v>0</v>
      </c>
    </row>
    <row r="40" spans="1:4" ht="15" x14ac:dyDescent="0.25">
      <c r="A40" s="253"/>
      <c r="B40" s="138"/>
      <c r="C40" s="138"/>
    </row>
    <row r="41" spans="1:4" ht="15" x14ac:dyDescent="0.25">
      <c r="A41" s="253" t="s">
        <v>40</v>
      </c>
      <c r="B41" s="138"/>
      <c r="C41" s="138"/>
    </row>
    <row r="42" spans="1:4" x14ac:dyDescent="0.2">
      <c r="A42" s="46" t="s">
        <v>32</v>
      </c>
      <c r="B42" s="138">
        <f>SUM(F21*D21)</f>
        <v>0</v>
      </c>
      <c r="C42" s="138">
        <f>SUM(F21*E21)</f>
        <v>0</v>
      </c>
      <c r="D42" s="138">
        <f>C42-B42</f>
        <v>0</v>
      </c>
    </row>
    <row r="43" spans="1:4" x14ac:dyDescent="0.2">
      <c r="A43" s="46" t="s">
        <v>33</v>
      </c>
      <c r="B43" s="138">
        <f>SUM(F22*D22)</f>
        <v>0</v>
      </c>
      <c r="C43" s="138">
        <f>F22*E22</f>
        <v>0</v>
      </c>
      <c r="D43" s="138">
        <f t="shared" ref="D43:D45" si="1">C43-B43</f>
        <v>0</v>
      </c>
    </row>
    <row r="44" spans="1:4" x14ac:dyDescent="0.2">
      <c r="A44" s="46" t="s">
        <v>34</v>
      </c>
      <c r="B44" s="138">
        <f>SUM(F23*D23)</f>
        <v>0</v>
      </c>
      <c r="C44" s="138">
        <f>F23*E23</f>
        <v>0</v>
      </c>
      <c r="D44" s="138">
        <f t="shared" si="1"/>
        <v>0</v>
      </c>
    </row>
    <row r="45" spans="1:4" ht="15" thickBot="1" x14ac:dyDescent="0.25">
      <c r="A45" s="46" t="s">
        <v>35</v>
      </c>
      <c r="B45" s="139">
        <f>SUM(F24*D24)</f>
        <v>0</v>
      </c>
      <c r="C45" s="139">
        <f>F24*E24</f>
        <v>0</v>
      </c>
      <c r="D45" s="139">
        <f t="shared" si="1"/>
        <v>0</v>
      </c>
    </row>
    <row r="46" spans="1:4" ht="15.75" thickTop="1" x14ac:dyDescent="0.25">
      <c r="A46" s="254" t="s">
        <v>41</v>
      </c>
      <c r="B46" s="140">
        <f>SUM(B42:B45)</f>
        <v>0</v>
      </c>
      <c r="C46" s="138">
        <f>SUM(C42:C45)</f>
        <v>0</v>
      </c>
      <c r="D46" s="138">
        <f>SUM(D42:D45)</f>
        <v>0</v>
      </c>
    </row>
    <row r="47" spans="1:4" ht="15" x14ac:dyDescent="0.25">
      <c r="A47" s="36"/>
      <c r="B47" s="118"/>
      <c r="C47" s="138"/>
      <c r="D47" s="138"/>
    </row>
    <row r="48" spans="1:4" ht="15" x14ac:dyDescent="0.25">
      <c r="A48" s="36" t="s">
        <v>42</v>
      </c>
      <c r="B48" s="141">
        <f>B39-B46</f>
        <v>0</v>
      </c>
      <c r="C48" s="141">
        <f>C39-C46</f>
        <v>0</v>
      </c>
      <c r="D48" s="141">
        <f>SUM(C48-B48)</f>
        <v>0</v>
      </c>
    </row>
  </sheetData>
  <mergeCells count="1">
    <mergeCell ref="B31:D3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H15" sqref="H15"/>
    </sheetView>
  </sheetViews>
  <sheetFormatPr defaultColWidth="10" defaultRowHeight="14.25" x14ac:dyDescent="0.2"/>
  <cols>
    <col min="1" max="1" width="23.42578125" style="42" bestFit="1" customWidth="1"/>
    <col min="2" max="2" width="21" style="42" bestFit="1" customWidth="1"/>
    <col min="3" max="3" width="17.28515625" style="3" customWidth="1"/>
    <col min="4" max="4" width="13.28515625" style="3" bestFit="1" customWidth="1"/>
    <col min="5" max="5" width="12" style="3" customWidth="1"/>
    <col min="6" max="6" width="12" style="3" bestFit="1" customWidth="1"/>
    <col min="7" max="7" width="10" style="3"/>
    <col min="8" max="8" width="10.5703125" style="3" bestFit="1" customWidth="1"/>
    <col min="9" max="12" width="10" style="3"/>
    <col min="13" max="13" width="23.42578125" style="3" bestFit="1" customWidth="1"/>
    <col min="14" max="14" width="21" style="3" customWidth="1"/>
    <col min="15" max="16384" width="10" style="3"/>
  </cols>
  <sheetData>
    <row r="1" spans="1:11" ht="66" customHeight="1" x14ac:dyDescent="0.2"/>
    <row r="2" spans="1:11" x14ac:dyDescent="0.2">
      <c r="A2" s="199" t="s">
        <v>121</v>
      </c>
      <c r="B2" s="199"/>
      <c r="C2" s="199"/>
    </row>
    <row r="3" spans="1:11" ht="15" x14ac:dyDescent="0.25">
      <c r="A3" s="196" t="s">
        <v>122</v>
      </c>
      <c r="B3" s="196"/>
      <c r="C3" s="196"/>
    </row>
    <row r="4" spans="1:11" ht="15" x14ac:dyDescent="0.25">
      <c r="A4" s="3"/>
      <c r="B4" s="101" t="s">
        <v>123</v>
      </c>
      <c r="C4" s="101" t="s">
        <v>124</v>
      </c>
    </row>
    <row r="5" spans="1:11" ht="15.75" x14ac:dyDescent="0.25">
      <c r="A5" s="36" t="s">
        <v>38</v>
      </c>
      <c r="B5" s="37"/>
      <c r="H5" s="55"/>
    </row>
    <row r="6" spans="1:11" ht="15" x14ac:dyDescent="0.2">
      <c r="A6" s="46" t="s">
        <v>32</v>
      </c>
      <c r="B6" s="138"/>
      <c r="C6" s="138"/>
      <c r="H6" s="55"/>
      <c r="I6" s="28"/>
      <c r="J6" s="28"/>
      <c r="K6" s="32"/>
    </row>
    <row r="7" spans="1:11" ht="15" x14ac:dyDescent="0.2">
      <c r="A7" s="46" t="s">
        <v>50</v>
      </c>
      <c r="B7" s="138"/>
      <c r="C7" s="138"/>
      <c r="G7" s="1"/>
      <c r="H7" s="55"/>
    </row>
    <row r="8" spans="1:11" ht="15" x14ac:dyDescent="0.2">
      <c r="A8" s="46" t="s">
        <v>62</v>
      </c>
      <c r="B8" s="138"/>
      <c r="C8" s="138"/>
      <c r="G8" s="1"/>
      <c r="H8" s="143"/>
    </row>
    <row r="9" spans="1:11" ht="16.5" thickBot="1" x14ac:dyDescent="0.3">
      <c r="A9" s="46" t="s">
        <v>63</v>
      </c>
      <c r="B9" s="139"/>
      <c r="C9" s="139"/>
      <c r="G9" s="1"/>
      <c r="H9" s="57"/>
    </row>
    <row r="10" spans="1:11" ht="16.5" thickTop="1" x14ac:dyDescent="0.25">
      <c r="A10" s="36" t="s">
        <v>39</v>
      </c>
      <c r="B10" s="138"/>
      <c r="C10" s="138"/>
      <c r="H10" s="55"/>
    </row>
    <row r="11" spans="1:11" ht="15.75" x14ac:dyDescent="0.25">
      <c r="A11" s="36"/>
      <c r="B11" s="37"/>
      <c r="C11" s="37"/>
      <c r="H11" s="55"/>
    </row>
    <row r="12" spans="1:11" ht="15.75" x14ac:dyDescent="0.25">
      <c r="A12" s="36" t="s">
        <v>40</v>
      </c>
      <c r="B12" s="37"/>
      <c r="C12" s="37"/>
      <c r="H12" s="143"/>
    </row>
    <row r="13" spans="1:11" ht="15.75" x14ac:dyDescent="0.25">
      <c r="A13" s="46" t="s">
        <v>32</v>
      </c>
      <c r="B13" s="138"/>
      <c r="C13" s="138"/>
      <c r="H13" s="57"/>
    </row>
    <row r="14" spans="1:11" ht="15" x14ac:dyDescent="0.2">
      <c r="A14" s="46" t="s">
        <v>50</v>
      </c>
      <c r="B14" s="138"/>
      <c r="C14" s="138"/>
      <c r="H14" s="55"/>
    </row>
    <row r="15" spans="1:11" ht="15" x14ac:dyDescent="0.2">
      <c r="A15" s="46" t="s">
        <v>62</v>
      </c>
      <c r="B15" s="138"/>
      <c r="C15" s="138"/>
      <c r="H15" s="55"/>
    </row>
    <row r="16" spans="1:11" ht="15.75" thickBot="1" x14ac:dyDescent="0.25">
      <c r="A16" s="46" t="s">
        <v>63</v>
      </c>
      <c r="B16" s="139"/>
      <c r="C16" s="139"/>
      <c r="H16" s="55"/>
    </row>
    <row r="17" spans="1:8" ht="16.5" thickTop="1" x14ac:dyDescent="0.25">
      <c r="A17" s="36" t="s">
        <v>41</v>
      </c>
      <c r="B17" s="140"/>
      <c r="C17" s="140"/>
      <c r="H17" s="55"/>
    </row>
    <row r="18" spans="1:8" ht="15.75" x14ac:dyDescent="0.25">
      <c r="A18" s="36"/>
      <c r="B18" s="138"/>
      <c r="C18" s="138"/>
      <c r="H18" s="55"/>
    </row>
    <row r="19" spans="1:8" ht="15.75" x14ac:dyDescent="0.25">
      <c r="A19" s="36" t="s">
        <v>42</v>
      </c>
      <c r="B19" s="141"/>
      <c r="C19" s="141"/>
      <c r="H19" s="55"/>
    </row>
    <row r="20" spans="1:8" ht="15.75" x14ac:dyDescent="0.25">
      <c r="A20" s="36"/>
      <c r="B20" s="138"/>
      <c r="C20" s="138"/>
      <c r="H20" s="55"/>
    </row>
    <row r="21" spans="1:8" ht="15.75" x14ac:dyDescent="0.25">
      <c r="A21" s="36" t="s">
        <v>43</v>
      </c>
      <c r="B21" s="138"/>
      <c r="C21" s="138"/>
      <c r="H21" s="55"/>
    </row>
    <row r="22" spans="1:8" ht="15" x14ac:dyDescent="0.2">
      <c r="A22" s="37" t="s">
        <v>1</v>
      </c>
      <c r="B22" s="138"/>
      <c r="C22" s="138"/>
      <c r="H22" s="55"/>
    </row>
    <row r="23" spans="1:8" ht="15" x14ac:dyDescent="0.2">
      <c r="A23" s="37" t="s">
        <v>2</v>
      </c>
      <c r="B23" s="138"/>
      <c r="C23" s="138"/>
      <c r="H23" s="55"/>
    </row>
    <row r="24" spans="1:8" ht="15" x14ac:dyDescent="0.2">
      <c r="A24" s="37" t="s">
        <v>3</v>
      </c>
      <c r="B24" s="138"/>
      <c r="C24" s="138"/>
      <c r="H24" s="55"/>
    </row>
    <row r="25" spans="1:8" ht="15" x14ac:dyDescent="0.2">
      <c r="A25" s="37" t="s">
        <v>4</v>
      </c>
      <c r="B25" s="138"/>
      <c r="C25" s="138"/>
      <c r="H25" s="55"/>
    </row>
    <row r="26" spans="1:8" ht="15" x14ac:dyDescent="0.2">
      <c r="A26" s="37" t="s">
        <v>37</v>
      </c>
      <c r="B26" s="138"/>
      <c r="C26" s="138"/>
      <c r="H26" s="55"/>
    </row>
    <row r="27" spans="1:8" ht="15" x14ac:dyDescent="0.2">
      <c r="A27" s="37" t="s">
        <v>36</v>
      </c>
      <c r="B27" s="138"/>
      <c r="C27" s="138"/>
      <c r="H27" s="143"/>
    </row>
    <row r="28" spans="1:8" ht="15.75" x14ac:dyDescent="0.25">
      <c r="A28" s="37" t="s">
        <v>5</v>
      </c>
      <c r="B28" s="138"/>
      <c r="C28" s="138"/>
      <c r="H28" s="57"/>
    </row>
    <row r="29" spans="1:8" ht="15" x14ac:dyDescent="0.2">
      <c r="A29" s="37" t="s">
        <v>6</v>
      </c>
      <c r="B29" s="138"/>
      <c r="C29" s="138"/>
      <c r="H29" s="55"/>
    </row>
    <row r="30" spans="1:8" ht="15.75" x14ac:dyDescent="0.25">
      <c r="A30" s="37" t="s">
        <v>7</v>
      </c>
      <c r="B30" s="138"/>
      <c r="C30" s="138"/>
      <c r="H30" s="57"/>
    </row>
    <row r="31" spans="1:8" x14ac:dyDescent="0.2">
      <c r="A31" s="37" t="s">
        <v>8</v>
      </c>
      <c r="B31" s="138"/>
      <c r="C31" s="138"/>
    </row>
    <row r="32" spans="1:8" x14ac:dyDescent="0.2">
      <c r="A32" s="37" t="s">
        <v>9</v>
      </c>
      <c r="B32" s="138"/>
      <c r="C32" s="138"/>
    </row>
    <row r="33" spans="1:3" ht="15" thickBot="1" x14ac:dyDescent="0.25">
      <c r="A33" s="37" t="s">
        <v>10</v>
      </c>
      <c r="B33" s="139"/>
      <c r="C33" s="139"/>
    </row>
    <row r="34" spans="1:3" ht="15.75" thickTop="1" x14ac:dyDescent="0.25">
      <c r="A34" s="36" t="s">
        <v>44</v>
      </c>
      <c r="B34" s="138"/>
      <c r="C34" s="138"/>
    </row>
    <row r="35" spans="1:3" ht="15" x14ac:dyDescent="0.25">
      <c r="A35" s="36"/>
      <c r="B35" s="37"/>
      <c r="C35" s="37"/>
    </row>
    <row r="36" spans="1:3" ht="15" x14ac:dyDescent="0.25">
      <c r="A36" s="36" t="s">
        <v>45</v>
      </c>
      <c r="B36" s="37"/>
      <c r="C36" s="37"/>
    </row>
    <row r="37" spans="1:3" ht="15" x14ac:dyDescent="0.25">
      <c r="A37" s="36" t="s">
        <v>46</v>
      </c>
      <c r="B37" s="120">
        <f>SUM(B19-B34)</f>
        <v>0</v>
      </c>
      <c r="C37" s="120">
        <f>SUM(C19-C34)</f>
        <v>0</v>
      </c>
    </row>
  </sheetData>
  <mergeCells count="2">
    <mergeCell ref="A2:C2"/>
    <mergeCell ref="A3:C3"/>
  </mergeCells>
  <printOptions gridLines="1" gridLinesSet="0"/>
  <pageMargins left="0.5" right="0.5" top="0.25" bottom="0.25" header="0.5" footer="0.5"/>
  <pageSetup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13" workbookViewId="0">
      <selection activeCell="L47" sqref="L47"/>
    </sheetView>
  </sheetViews>
  <sheetFormatPr defaultColWidth="10" defaultRowHeight="14.25" x14ac:dyDescent="0.2"/>
  <cols>
    <col min="1" max="1" width="23.42578125" style="42" bestFit="1" customWidth="1"/>
    <col min="2" max="2" width="21" style="42" bestFit="1" customWidth="1"/>
    <col min="3" max="3" width="17.28515625" style="3" customWidth="1"/>
    <col min="4" max="4" width="13.5703125" style="3" bestFit="1" customWidth="1"/>
    <col min="5" max="5" width="12" style="3" customWidth="1"/>
    <col min="6" max="6" width="12" style="3" bestFit="1" customWidth="1"/>
    <col min="7" max="7" width="10" style="3"/>
    <col min="8" max="8" width="10.5703125" style="3" bestFit="1" customWidth="1"/>
    <col min="9" max="12" width="10" style="3"/>
    <col min="13" max="13" width="23.42578125" style="3" bestFit="1" customWidth="1"/>
    <col min="14" max="14" width="21" style="3" customWidth="1"/>
    <col min="15" max="16384" width="10" style="3"/>
  </cols>
  <sheetData>
    <row r="1" spans="1:11" ht="66" customHeight="1" thickBot="1" x14ac:dyDescent="0.25"/>
    <row r="2" spans="1:11" ht="16.5" thickTop="1" thickBot="1" x14ac:dyDescent="0.25">
      <c r="A2" s="199" t="s">
        <v>121</v>
      </c>
      <c r="B2" s="199"/>
      <c r="C2" s="199"/>
      <c r="F2" s="204" t="s">
        <v>125</v>
      </c>
      <c r="G2" s="205"/>
      <c r="H2" s="206"/>
    </row>
    <row r="3" spans="1:11" ht="15" thickTop="1" x14ac:dyDescent="0.2">
      <c r="A3" s="199" t="s">
        <v>122</v>
      </c>
      <c r="B3" s="199"/>
      <c r="C3" s="199"/>
      <c r="F3" s="202" t="s">
        <v>76</v>
      </c>
      <c r="G3" s="203"/>
      <c r="H3" s="149">
        <v>0.45</v>
      </c>
    </row>
    <row r="4" spans="1:11" ht="30" x14ac:dyDescent="0.25">
      <c r="A4" s="3"/>
      <c r="B4" s="102" t="s">
        <v>123</v>
      </c>
      <c r="C4" s="150" t="s">
        <v>126</v>
      </c>
      <c r="D4" s="153" t="s">
        <v>127</v>
      </c>
      <c r="F4" s="207" t="s">
        <v>50</v>
      </c>
      <c r="G4" s="207"/>
      <c r="H4" s="148">
        <v>0.13</v>
      </c>
    </row>
    <row r="5" spans="1:11" ht="15" x14ac:dyDescent="0.25">
      <c r="A5" s="36" t="s">
        <v>38</v>
      </c>
      <c r="B5" s="37"/>
      <c r="F5" s="207" t="s">
        <v>62</v>
      </c>
      <c r="G5" s="207"/>
      <c r="H5" s="148">
        <v>0.1</v>
      </c>
    </row>
    <row r="6" spans="1:11" x14ac:dyDescent="0.2">
      <c r="A6" s="46" t="s">
        <v>32</v>
      </c>
      <c r="B6" s="138"/>
      <c r="C6" s="138"/>
      <c r="D6" s="127"/>
      <c r="F6" s="207" t="s">
        <v>79</v>
      </c>
      <c r="G6" s="207"/>
      <c r="H6" s="148">
        <v>0.32</v>
      </c>
      <c r="K6" s="32"/>
    </row>
    <row r="7" spans="1:11" x14ac:dyDescent="0.2">
      <c r="A7" s="46" t="s">
        <v>50</v>
      </c>
      <c r="B7" s="138"/>
      <c r="C7" s="138"/>
      <c r="D7" s="127"/>
    </row>
    <row r="8" spans="1:11" x14ac:dyDescent="0.2">
      <c r="A8" s="46" t="s">
        <v>62</v>
      </c>
      <c r="B8" s="138"/>
      <c r="C8" s="138"/>
      <c r="D8" s="127"/>
    </row>
    <row r="9" spans="1:11" ht="17.25" customHeight="1" thickBot="1" x14ac:dyDescent="0.25">
      <c r="A9" s="46" t="s">
        <v>63</v>
      </c>
      <c r="B9" s="139"/>
      <c r="C9" s="139"/>
      <c r="D9" s="154"/>
    </row>
    <row r="10" spans="1:11" ht="15.75" thickTop="1" x14ac:dyDescent="0.25">
      <c r="A10" s="36" t="s">
        <v>39</v>
      </c>
      <c r="B10" s="138"/>
      <c r="C10" s="138"/>
      <c r="D10" s="127"/>
    </row>
    <row r="11" spans="1:11" ht="15.75" x14ac:dyDescent="0.25">
      <c r="A11" s="36"/>
      <c r="B11" s="37"/>
      <c r="C11" s="37"/>
      <c r="H11" s="55"/>
    </row>
    <row r="12" spans="1:11" ht="15.75" x14ac:dyDescent="0.25">
      <c r="A12" s="36" t="s">
        <v>40</v>
      </c>
      <c r="B12" s="37"/>
      <c r="C12" s="37"/>
      <c r="H12" s="143"/>
    </row>
    <row r="13" spans="1:11" ht="15.75" x14ac:dyDescent="0.25">
      <c r="A13" s="46" t="s">
        <v>32</v>
      </c>
      <c r="B13" s="138"/>
      <c r="C13" s="138"/>
      <c r="D13" s="127"/>
      <c r="H13" s="57"/>
    </row>
    <row r="14" spans="1:11" ht="15" x14ac:dyDescent="0.2">
      <c r="A14" s="46" t="s">
        <v>50</v>
      </c>
      <c r="B14" s="138"/>
      <c r="C14" s="138"/>
      <c r="D14" s="127"/>
      <c r="H14" s="55"/>
    </row>
    <row r="15" spans="1:11" ht="15" x14ac:dyDescent="0.2">
      <c r="A15" s="46" t="s">
        <v>62</v>
      </c>
      <c r="B15" s="138"/>
      <c r="C15" s="138"/>
      <c r="D15" s="127"/>
      <c r="H15" s="55"/>
    </row>
    <row r="16" spans="1:11" ht="15.75" thickBot="1" x14ac:dyDescent="0.25">
      <c r="A16" s="46" t="s">
        <v>63</v>
      </c>
      <c r="B16" s="139"/>
      <c r="C16" s="139"/>
      <c r="D16" s="154"/>
      <c r="H16" s="55"/>
    </row>
    <row r="17" spans="1:8" ht="16.5" thickTop="1" x14ac:dyDescent="0.25">
      <c r="A17" s="36" t="s">
        <v>41</v>
      </c>
      <c r="B17" s="140"/>
      <c r="C17" s="140"/>
      <c r="D17" s="127"/>
      <c r="H17" s="55"/>
    </row>
    <row r="18" spans="1:8" ht="15.75" x14ac:dyDescent="0.25">
      <c r="A18" s="36"/>
      <c r="B18" s="138"/>
      <c r="C18" s="138"/>
      <c r="D18" s="127"/>
      <c r="H18" s="55"/>
    </row>
    <row r="19" spans="1:8" ht="15.75" x14ac:dyDescent="0.25">
      <c r="A19" s="36" t="s">
        <v>42</v>
      </c>
      <c r="B19" s="141"/>
      <c r="C19" s="141"/>
      <c r="D19" s="127"/>
      <c r="H19" s="55"/>
    </row>
    <row r="20" spans="1:8" ht="15.75" x14ac:dyDescent="0.25">
      <c r="A20" s="36"/>
      <c r="B20" s="138"/>
      <c r="C20" s="138"/>
      <c r="H20" s="55"/>
    </row>
    <row r="21" spans="1:8" ht="15.75" x14ac:dyDescent="0.25">
      <c r="A21" s="36" t="s">
        <v>43</v>
      </c>
      <c r="B21" s="138"/>
      <c r="C21" s="138"/>
      <c r="H21" s="55"/>
    </row>
    <row r="22" spans="1:8" ht="15" x14ac:dyDescent="0.2">
      <c r="A22" s="37" t="s">
        <v>1</v>
      </c>
      <c r="B22" s="138"/>
      <c r="C22" s="138"/>
      <c r="H22" s="55"/>
    </row>
    <row r="23" spans="1:8" ht="15" x14ac:dyDescent="0.2">
      <c r="A23" s="37" t="s">
        <v>2</v>
      </c>
      <c r="B23" s="138"/>
      <c r="C23" s="138"/>
      <c r="H23" s="55"/>
    </row>
    <row r="24" spans="1:8" ht="15" x14ac:dyDescent="0.2">
      <c r="A24" s="37" t="s">
        <v>3</v>
      </c>
      <c r="B24" s="138"/>
      <c r="C24" s="138"/>
      <c r="H24" s="55"/>
    </row>
    <row r="25" spans="1:8" ht="15" x14ac:dyDescent="0.2">
      <c r="A25" s="37" t="s">
        <v>4</v>
      </c>
      <c r="B25" s="138"/>
      <c r="C25" s="138"/>
      <c r="H25" s="55"/>
    </row>
    <row r="26" spans="1:8" ht="15" x14ac:dyDescent="0.2">
      <c r="A26" s="37" t="s">
        <v>37</v>
      </c>
      <c r="B26" s="138"/>
      <c r="C26" s="138"/>
      <c r="H26" s="55"/>
    </row>
    <row r="27" spans="1:8" ht="15" x14ac:dyDescent="0.2">
      <c r="A27" s="37" t="s">
        <v>36</v>
      </c>
      <c r="B27" s="138"/>
      <c r="C27" s="138"/>
      <c r="H27" s="143"/>
    </row>
    <row r="28" spans="1:8" ht="15.75" x14ac:dyDescent="0.25">
      <c r="A28" s="37" t="s">
        <v>5</v>
      </c>
      <c r="B28" s="138"/>
      <c r="C28" s="138"/>
      <c r="H28" s="57"/>
    </row>
    <row r="29" spans="1:8" ht="15" x14ac:dyDescent="0.2">
      <c r="A29" s="37" t="s">
        <v>6</v>
      </c>
      <c r="B29" s="138"/>
      <c r="C29" s="138"/>
      <c r="H29" s="55"/>
    </row>
    <row r="30" spans="1:8" ht="15.75" x14ac:dyDescent="0.25">
      <c r="A30" s="37" t="s">
        <v>7</v>
      </c>
      <c r="B30" s="138"/>
      <c r="C30" s="138"/>
      <c r="H30" s="57"/>
    </row>
    <row r="31" spans="1:8" x14ac:dyDescent="0.2">
      <c r="A31" s="37" t="s">
        <v>8</v>
      </c>
      <c r="B31" s="138"/>
      <c r="C31" s="138"/>
    </row>
    <row r="32" spans="1:8" x14ac:dyDescent="0.2">
      <c r="A32" s="37" t="s">
        <v>9</v>
      </c>
      <c r="B32" s="138"/>
      <c r="C32" s="138"/>
    </row>
    <row r="33" spans="1:3" ht="15" thickBot="1" x14ac:dyDescent="0.25">
      <c r="A33" s="37" t="s">
        <v>10</v>
      </c>
      <c r="B33" s="139"/>
      <c r="C33" s="139"/>
    </row>
    <row r="34" spans="1:3" ht="15.75" thickTop="1" x14ac:dyDescent="0.25">
      <c r="A34" s="36" t="s">
        <v>44</v>
      </c>
      <c r="B34" s="138"/>
      <c r="C34" s="138"/>
    </row>
    <row r="35" spans="1:3" ht="15" x14ac:dyDescent="0.25">
      <c r="A35" s="36"/>
      <c r="B35" s="37"/>
      <c r="C35" s="37"/>
    </row>
    <row r="36" spans="1:3" ht="15" x14ac:dyDescent="0.25">
      <c r="A36" s="36" t="s">
        <v>45</v>
      </c>
      <c r="B36" s="37"/>
      <c r="C36" s="37"/>
    </row>
    <row r="37" spans="1:3" ht="15" x14ac:dyDescent="0.25">
      <c r="A37" s="36" t="s">
        <v>46</v>
      </c>
      <c r="B37" s="120"/>
      <c r="C37" s="120"/>
    </row>
  </sheetData>
  <mergeCells count="7">
    <mergeCell ref="A2:C2"/>
    <mergeCell ref="A3:C3"/>
    <mergeCell ref="F3:G3"/>
    <mergeCell ref="F2:H2"/>
    <mergeCell ref="F6:G6"/>
    <mergeCell ref="F5:G5"/>
    <mergeCell ref="F4:G4"/>
  </mergeCells>
  <printOptions gridLines="1" gridLinesSet="0"/>
  <pageMargins left="0.5" right="0.5" top="0.25" bottom="0.25" header="0.5" footer="0.5"/>
  <pageSetup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19" workbookViewId="0">
      <selection activeCell="B17" sqref="B17:I30"/>
    </sheetView>
  </sheetViews>
  <sheetFormatPr defaultRowHeight="12.75" x14ac:dyDescent="0.2"/>
  <cols>
    <col min="1" max="1" width="26.42578125" style="44" customWidth="1"/>
    <col min="2" max="2" width="13.140625" style="44" customWidth="1"/>
    <col min="3" max="5" width="9.140625" style="44"/>
    <col min="6" max="6" width="10.28515625" style="44" bestFit="1" customWidth="1"/>
    <col min="7" max="8" width="9.140625" style="44"/>
    <col min="9" max="9" width="10.28515625" style="73" bestFit="1" customWidth="1"/>
    <col min="12" max="12" width="15.85546875" bestFit="1" customWidth="1"/>
    <col min="13" max="18" width="11.5703125" bestFit="1" customWidth="1"/>
  </cols>
  <sheetData>
    <row r="1" spans="1:9" ht="15" x14ac:dyDescent="0.25">
      <c r="A1" s="208" t="s">
        <v>52</v>
      </c>
      <c r="B1" s="208"/>
      <c r="C1" s="208"/>
      <c r="D1" s="208"/>
      <c r="E1" s="208"/>
      <c r="F1" s="208"/>
      <c r="G1" s="208"/>
      <c r="H1" s="208"/>
      <c r="I1" s="208"/>
    </row>
    <row r="2" spans="1:9" ht="28.5" x14ac:dyDescent="0.2">
      <c r="A2" s="33"/>
      <c r="B2" s="34" t="s">
        <v>53</v>
      </c>
      <c r="C2" s="35" t="s">
        <v>54</v>
      </c>
      <c r="D2" s="35" t="s">
        <v>55</v>
      </c>
      <c r="E2" s="35" t="s">
        <v>56</v>
      </c>
      <c r="F2" s="35" t="s">
        <v>57</v>
      </c>
      <c r="G2" s="35" t="s">
        <v>58</v>
      </c>
      <c r="H2" s="35" t="s">
        <v>59</v>
      </c>
      <c r="I2" s="70" t="s">
        <v>60</v>
      </c>
    </row>
    <row r="3" spans="1:9" ht="15" x14ac:dyDescent="0.25">
      <c r="A3" s="36" t="s">
        <v>38</v>
      </c>
      <c r="B3" s="37"/>
      <c r="C3" s="37"/>
      <c r="D3" s="37"/>
      <c r="E3" s="37"/>
      <c r="F3" s="37"/>
      <c r="G3" s="37"/>
      <c r="H3" s="37"/>
      <c r="I3" s="40"/>
    </row>
    <row r="4" spans="1:9" ht="14.25" x14ac:dyDescent="0.2">
      <c r="A4" s="37" t="s">
        <v>32</v>
      </c>
      <c r="B4" s="37"/>
      <c r="C4" s="37">
        <f>SUM($B$40*$H$40)</f>
        <v>0</v>
      </c>
      <c r="D4" s="37">
        <f>SUM($C$40*$H$40)</f>
        <v>0</v>
      </c>
      <c r="E4" s="37">
        <f>SUM($D$40*$H$40)</f>
        <v>0</v>
      </c>
      <c r="F4" s="37">
        <f>SUM($E$40*$H$40)</f>
        <v>0</v>
      </c>
      <c r="G4" s="37">
        <f>SUM($F$40*$H$40)</f>
        <v>0</v>
      </c>
      <c r="H4" s="37">
        <f>SUM($G$40*$H$40)</f>
        <v>0</v>
      </c>
      <c r="I4" s="40">
        <f>SUM(B4:H4)</f>
        <v>0</v>
      </c>
    </row>
    <row r="5" spans="1:9" ht="14.25" x14ac:dyDescent="0.2">
      <c r="A5" s="37" t="s">
        <v>50</v>
      </c>
      <c r="B5" s="37"/>
      <c r="C5" s="37">
        <f>SUM($B$41*$H$41)</f>
        <v>0</v>
      </c>
      <c r="D5" s="37">
        <f>SUM($C$41*$H$41)</f>
        <v>0</v>
      </c>
      <c r="E5" s="37">
        <f>SUM($D$41*$H$41)</f>
        <v>0</v>
      </c>
      <c r="F5" s="37">
        <f>SUM($E$41*$H$41)</f>
        <v>0</v>
      </c>
      <c r="G5" s="37">
        <f>SUM($F$41*$H$41)</f>
        <v>0</v>
      </c>
      <c r="H5" s="37">
        <f>SUM($G$41*$H$41)</f>
        <v>0</v>
      </c>
      <c r="I5" s="40">
        <f>SUM(C5:H5)</f>
        <v>0</v>
      </c>
    </row>
    <row r="6" spans="1:9" ht="14.25" x14ac:dyDescent="0.2">
      <c r="A6" s="37" t="s">
        <v>62</v>
      </c>
      <c r="B6" s="37"/>
      <c r="C6" s="37">
        <f>SUM($B$42*$H$42)</f>
        <v>0</v>
      </c>
      <c r="D6" s="37">
        <f>SUM($C$42*$H$42)</f>
        <v>0</v>
      </c>
      <c r="E6" s="37">
        <f>SUM($D$42*$H$42)</f>
        <v>0</v>
      </c>
      <c r="F6" s="37">
        <f>SUM($E$42*$H$42)</f>
        <v>0</v>
      </c>
      <c r="G6" s="37">
        <f>SUM($F$42*$H$42)</f>
        <v>0</v>
      </c>
      <c r="H6" s="37">
        <f>SUM($G$42*$H$42)</f>
        <v>0</v>
      </c>
      <c r="I6" s="40">
        <f t="shared" ref="I6:I7" si="0">SUM(C6:H6)</f>
        <v>0</v>
      </c>
    </row>
    <row r="7" spans="1:9" ht="15" thickBot="1" x14ac:dyDescent="0.25">
      <c r="A7" s="37" t="s">
        <v>63</v>
      </c>
      <c r="B7" s="37"/>
      <c r="C7" s="38">
        <f>SUM($B$43*$H$43)</f>
        <v>0</v>
      </c>
      <c r="D7" s="38">
        <f>SUM($C$43*$H$43)</f>
        <v>0</v>
      </c>
      <c r="E7" s="38">
        <f>SUM($D$43*$H$43)</f>
        <v>0</v>
      </c>
      <c r="F7" s="38">
        <f>SUM($E$43*$H$43)</f>
        <v>0</v>
      </c>
      <c r="G7" s="38">
        <f>SUM($F$43*$H$43)</f>
        <v>0</v>
      </c>
      <c r="H7" s="38">
        <f>SUM($G$43*$H$43)</f>
        <v>0</v>
      </c>
      <c r="I7" s="40">
        <f t="shared" si="0"/>
        <v>0</v>
      </c>
    </row>
    <row r="8" spans="1:9" ht="16.5" thickTop="1" thickBot="1" x14ac:dyDescent="0.3">
      <c r="A8" s="36" t="s">
        <v>39</v>
      </c>
      <c r="B8" s="37"/>
      <c r="C8" s="39">
        <f t="shared" ref="C8:I8" si="1">SUM(C4:C7)</f>
        <v>0</v>
      </c>
      <c r="D8" s="39">
        <f t="shared" si="1"/>
        <v>0</v>
      </c>
      <c r="E8" s="39">
        <f t="shared" si="1"/>
        <v>0</v>
      </c>
      <c r="F8" s="39">
        <f t="shared" si="1"/>
        <v>0</v>
      </c>
      <c r="G8" s="39">
        <f t="shared" si="1"/>
        <v>0</v>
      </c>
      <c r="H8" s="39">
        <f t="shared" si="1"/>
        <v>0</v>
      </c>
      <c r="I8" s="71">
        <f t="shared" si="1"/>
        <v>0</v>
      </c>
    </row>
    <row r="9" spans="1:9" ht="15" x14ac:dyDescent="0.25">
      <c r="A9" s="36"/>
      <c r="B9" s="37"/>
      <c r="C9" s="37"/>
      <c r="D9" s="37"/>
      <c r="E9" s="37"/>
      <c r="F9" s="37"/>
      <c r="G9" s="37"/>
      <c r="H9" s="37"/>
      <c r="I9" s="40"/>
    </row>
    <row r="10" spans="1:9" ht="14.25" x14ac:dyDescent="0.2">
      <c r="A10" s="37"/>
      <c r="B10" s="37"/>
      <c r="C10" s="37"/>
      <c r="D10" s="37"/>
      <c r="E10" s="37"/>
      <c r="F10" s="37"/>
      <c r="G10" s="37"/>
      <c r="H10" s="37"/>
      <c r="I10" s="40"/>
    </row>
    <row r="11" spans="1:9" ht="15" x14ac:dyDescent="0.25">
      <c r="A11" s="36" t="s">
        <v>40</v>
      </c>
      <c r="B11" s="37"/>
      <c r="C11" s="37"/>
      <c r="D11" s="37"/>
      <c r="E11" s="37"/>
      <c r="F11" s="37"/>
      <c r="G11" s="37"/>
      <c r="H11" s="37"/>
      <c r="I11" s="40"/>
    </row>
    <row r="12" spans="1:9" ht="14.25" x14ac:dyDescent="0.2">
      <c r="A12" s="37" t="s">
        <v>41</v>
      </c>
      <c r="B12" s="37"/>
      <c r="C12" s="37">
        <f>SUM(B40*I40)+(B41*I41)+(B42*I42)+(B43*I43)</f>
        <v>0</v>
      </c>
      <c r="D12" s="37">
        <f>SUM(C40*I40)+(C41*I41)+(C42*I42)+(C43*I43)</f>
        <v>0</v>
      </c>
      <c r="E12" s="37">
        <f>SUM(D40*I40)+(D41*I41)+(D42*I42)+(D43*I43)</f>
        <v>0</v>
      </c>
      <c r="F12" s="37">
        <f>SUM(E40*I40)+(E41*I41)+(E42*I42)+(E43*I43)</f>
        <v>0</v>
      </c>
      <c r="G12" s="37">
        <f>SUM(F40*I40)+(F41*I41)+(F42*I42)+(F43*I43)</f>
        <v>0</v>
      </c>
      <c r="H12" s="37">
        <f>SUM(G40*I40)+(G41*I41)+(G42*I42)+(G43*I43)</f>
        <v>0</v>
      </c>
      <c r="I12" s="37">
        <f>SUM(C12:H12)</f>
        <v>0</v>
      </c>
    </row>
    <row r="13" spans="1:9" ht="15" x14ac:dyDescent="0.25">
      <c r="A13" s="36"/>
      <c r="B13" s="37"/>
      <c r="C13" s="37"/>
      <c r="D13" s="37"/>
      <c r="E13" s="37"/>
      <c r="F13" s="37"/>
      <c r="G13" s="37"/>
      <c r="H13" s="37"/>
      <c r="I13" s="40"/>
    </row>
    <row r="14" spans="1:9" ht="15.75" thickBot="1" x14ac:dyDescent="0.3">
      <c r="A14" s="36" t="s">
        <v>42</v>
      </c>
      <c r="B14" s="37"/>
      <c r="C14" s="176">
        <f>$C$8-$C$12</f>
        <v>0</v>
      </c>
      <c r="D14" s="176">
        <f t="shared" ref="D14:I14" si="2">D8-D12</f>
        <v>0</v>
      </c>
      <c r="E14" s="176">
        <f t="shared" si="2"/>
        <v>0</v>
      </c>
      <c r="F14" s="176">
        <f t="shared" si="2"/>
        <v>0</v>
      </c>
      <c r="G14" s="176">
        <f t="shared" si="2"/>
        <v>0</v>
      </c>
      <c r="H14" s="176">
        <f t="shared" si="2"/>
        <v>0</v>
      </c>
      <c r="I14" s="177">
        <f t="shared" si="2"/>
        <v>0</v>
      </c>
    </row>
    <row r="15" spans="1:9" ht="15.75" thickTop="1" x14ac:dyDescent="0.25">
      <c r="A15" s="36"/>
      <c r="B15" s="37"/>
      <c r="C15" s="37"/>
      <c r="D15" s="37"/>
      <c r="E15" s="37"/>
      <c r="F15" s="37"/>
      <c r="G15" s="37"/>
      <c r="H15" s="37"/>
      <c r="I15" s="40"/>
    </row>
    <row r="16" spans="1:9" ht="15" x14ac:dyDescent="0.25">
      <c r="A16" s="36" t="s">
        <v>43</v>
      </c>
      <c r="B16" s="37"/>
      <c r="C16" s="37"/>
      <c r="D16" s="37"/>
      <c r="E16" s="37"/>
      <c r="F16" s="37"/>
      <c r="G16" s="37"/>
      <c r="H16" s="37"/>
      <c r="I16" s="40"/>
    </row>
    <row r="17" spans="1:18" ht="14.25" x14ac:dyDescent="0.2">
      <c r="A17" s="37" t="s">
        <v>1</v>
      </c>
      <c r="B17" s="37"/>
      <c r="C17" s="37"/>
      <c r="D17" s="37"/>
      <c r="E17" s="37"/>
      <c r="F17" s="37"/>
      <c r="G17" s="37"/>
      <c r="H17" s="37"/>
      <c r="I17" s="40"/>
    </row>
    <row r="18" spans="1:18" ht="14.25" x14ac:dyDescent="0.2">
      <c r="A18" s="37" t="s">
        <v>2</v>
      </c>
      <c r="B18" s="37"/>
      <c r="C18" s="37"/>
      <c r="D18" s="37"/>
      <c r="E18" s="37"/>
      <c r="F18" s="37"/>
      <c r="G18" s="37"/>
      <c r="H18" s="37"/>
      <c r="I18" s="40"/>
    </row>
    <row r="19" spans="1:18" ht="14.25" x14ac:dyDescent="0.2">
      <c r="A19" s="37" t="s">
        <v>3</v>
      </c>
      <c r="B19" s="37"/>
      <c r="C19" s="37"/>
      <c r="D19" s="37"/>
      <c r="E19" s="37"/>
      <c r="F19" s="37"/>
      <c r="G19" s="37"/>
      <c r="H19" s="37"/>
      <c r="I19" s="40"/>
    </row>
    <row r="20" spans="1:18" ht="14.25" x14ac:dyDescent="0.2">
      <c r="A20" s="37" t="s">
        <v>4</v>
      </c>
      <c r="B20" s="37"/>
      <c r="C20" s="37"/>
      <c r="D20" s="37"/>
      <c r="E20" s="37"/>
      <c r="F20" s="37"/>
      <c r="G20" s="37"/>
      <c r="H20" s="37"/>
      <c r="I20" s="40"/>
    </row>
    <row r="21" spans="1:18" ht="14.25" x14ac:dyDescent="0.2">
      <c r="A21" s="37" t="s">
        <v>37</v>
      </c>
      <c r="B21" s="37"/>
      <c r="C21" s="37"/>
      <c r="D21" s="37"/>
      <c r="E21" s="37"/>
      <c r="F21" s="37"/>
      <c r="G21" s="37"/>
      <c r="H21" s="37"/>
      <c r="I21" s="40"/>
    </row>
    <row r="22" spans="1:18" ht="14.25" x14ac:dyDescent="0.2">
      <c r="A22" s="37" t="s">
        <v>36</v>
      </c>
      <c r="B22" s="37"/>
      <c r="C22" s="37"/>
      <c r="D22" s="37"/>
      <c r="E22" s="37"/>
      <c r="F22" s="37"/>
      <c r="G22" s="37"/>
      <c r="H22" s="37"/>
      <c r="I22" s="40"/>
    </row>
    <row r="23" spans="1:18" ht="14.25" x14ac:dyDescent="0.2">
      <c r="A23" s="37" t="s">
        <v>5</v>
      </c>
      <c r="B23" s="37"/>
      <c r="C23" s="37"/>
      <c r="D23" s="37"/>
      <c r="E23" s="37"/>
      <c r="F23" s="37"/>
      <c r="G23" s="37"/>
      <c r="H23" s="37"/>
      <c r="I23" s="40"/>
    </row>
    <row r="24" spans="1:18" ht="14.25" x14ac:dyDescent="0.2">
      <c r="A24" s="37" t="s">
        <v>6</v>
      </c>
      <c r="B24" s="37"/>
      <c r="C24" s="37"/>
      <c r="D24" s="37"/>
      <c r="E24" s="37"/>
      <c r="F24" s="37"/>
      <c r="G24" s="37"/>
      <c r="H24" s="37"/>
      <c r="I24" s="40"/>
    </row>
    <row r="25" spans="1:18" ht="14.25" x14ac:dyDescent="0.2">
      <c r="A25" s="37" t="s">
        <v>81</v>
      </c>
      <c r="B25" s="37"/>
      <c r="C25" s="37"/>
      <c r="D25" s="37"/>
      <c r="E25" s="37"/>
      <c r="F25" s="37"/>
      <c r="G25" s="37"/>
      <c r="H25" s="37"/>
      <c r="I25" s="40"/>
    </row>
    <row r="26" spans="1:18" ht="14.25" x14ac:dyDescent="0.2">
      <c r="A26" s="37" t="s">
        <v>8</v>
      </c>
      <c r="B26" s="37"/>
      <c r="C26" s="37"/>
      <c r="D26" s="37"/>
      <c r="E26" s="37"/>
      <c r="F26" s="37"/>
      <c r="G26" s="37"/>
      <c r="H26" s="37"/>
      <c r="I26" s="40"/>
    </row>
    <row r="27" spans="1:18" ht="14.25" x14ac:dyDescent="0.2">
      <c r="A27" s="37" t="s">
        <v>9</v>
      </c>
      <c r="B27" s="37"/>
      <c r="C27" s="37"/>
      <c r="D27" s="37"/>
      <c r="E27" s="37"/>
      <c r="F27" s="37"/>
      <c r="G27" s="37"/>
      <c r="H27" s="37"/>
      <c r="I27" s="40"/>
    </row>
    <row r="28" spans="1:18" ht="14.25" x14ac:dyDescent="0.2">
      <c r="A28" s="37" t="s">
        <v>73</v>
      </c>
      <c r="B28" s="37"/>
      <c r="C28" s="37"/>
      <c r="D28" s="37"/>
      <c r="E28" s="37"/>
      <c r="F28" s="37"/>
      <c r="G28" s="37"/>
      <c r="H28" s="37"/>
      <c r="I28" s="40"/>
    </row>
    <row r="29" spans="1:18" ht="14.25" x14ac:dyDescent="0.2">
      <c r="A29" s="37" t="s">
        <v>74</v>
      </c>
      <c r="B29" s="37"/>
      <c r="C29" s="37"/>
      <c r="D29" s="37"/>
      <c r="E29" s="37"/>
      <c r="F29" s="37"/>
      <c r="G29" s="37"/>
      <c r="H29" s="37"/>
      <c r="I29" s="40"/>
    </row>
    <row r="30" spans="1:18" ht="15" thickBot="1" x14ac:dyDescent="0.25">
      <c r="A30" s="37" t="s">
        <v>10</v>
      </c>
      <c r="B30" s="38"/>
      <c r="C30" s="38"/>
      <c r="D30" s="38"/>
      <c r="E30" s="38"/>
      <c r="F30" s="38"/>
      <c r="G30" s="38"/>
      <c r="H30" s="38"/>
      <c r="I30" s="72"/>
    </row>
    <row r="31" spans="1:18" ht="16.5" thickTop="1" thickBot="1" x14ac:dyDescent="0.3">
      <c r="A31" s="36" t="s">
        <v>44</v>
      </c>
      <c r="B31" s="33">
        <f>SUM(B17:B30)</f>
        <v>0</v>
      </c>
      <c r="C31" s="33">
        <f t="shared" ref="C31:H31" si="3">SUM(C17:C30)</f>
        <v>0</v>
      </c>
      <c r="D31" s="33">
        <f t="shared" si="3"/>
        <v>0</v>
      </c>
      <c r="E31" s="33">
        <f t="shared" si="3"/>
        <v>0</v>
      </c>
      <c r="F31" s="33">
        <f t="shared" si="3"/>
        <v>0</v>
      </c>
      <c r="G31" s="33">
        <f t="shared" si="3"/>
        <v>0</v>
      </c>
      <c r="H31" s="33">
        <f t="shared" si="3"/>
        <v>0</v>
      </c>
      <c r="I31" s="178">
        <f t="shared" ref="I18:I34" si="4">SUM(B31:H31)</f>
        <v>0</v>
      </c>
    </row>
    <row r="32" spans="1:18" ht="15.75" thickTop="1" x14ac:dyDescent="0.25">
      <c r="A32" s="36"/>
      <c r="B32" s="37"/>
      <c r="C32" s="37"/>
      <c r="D32" s="37"/>
      <c r="E32" s="37"/>
      <c r="F32" s="37"/>
      <c r="G32" s="37"/>
      <c r="H32" s="37"/>
      <c r="I32" s="40"/>
      <c r="L32" s="209" t="s">
        <v>128</v>
      </c>
      <c r="M32" s="210"/>
      <c r="N32" s="210"/>
      <c r="O32" s="210"/>
      <c r="P32" s="210"/>
      <c r="Q32" s="210"/>
      <c r="R32" s="211"/>
    </row>
    <row r="33" spans="1:18" ht="15.75" thickBot="1" x14ac:dyDescent="0.3">
      <c r="A33" s="36" t="s">
        <v>45</v>
      </c>
      <c r="B33" s="37"/>
      <c r="C33" s="37"/>
      <c r="D33" s="37"/>
      <c r="E33" s="37"/>
      <c r="F33" s="37"/>
      <c r="G33" s="37"/>
      <c r="H33" s="37"/>
      <c r="I33" s="40"/>
      <c r="L33" s="158"/>
      <c r="M33" s="156" t="s">
        <v>54</v>
      </c>
      <c r="N33" s="157" t="s">
        <v>55</v>
      </c>
      <c r="O33" s="155" t="s">
        <v>56</v>
      </c>
      <c r="P33" s="157" t="s">
        <v>57</v>
      </c>
      <c r="Q33" s="155" t="s">
        <v>58</v>
      </c>
      <c r="R33" s="159" t="s">
        <v>59</v>
      </c>
    </row>
    <row r="34" spans="1:18" ht="15.75" thickTop="1" x14ac:dyDescent="0.25">
      <c r="A34" s="36" t="s">
        <v>46</v>
      </c>
      <c r="B34" s="178">
        <f>SUM(B14-B31)</f>
        <v>0</v>
      </c>
      <c r="C34" s="178">
        <f t="shared" ref="C34:H34" si="5">SUM(C14-C31)</f>
        <v>0</v>
      </c>
      <c r="D34" s="178">
        <f t="shared" si="5"/>
        <v>0</v>
      </c>
      <c r="E34" s="178">
        <f t="shared" si="5"/>
        <v>0</v>
      </c>
      <c r="F34" s="178">
        <f t="shared" si="5"/>
        <v>0</v>
      </c>
      <c r="G34" s="178">
        <f t="shared" si="5"/>
        <v>0</v>
      </c>
      <c r="H34" s="178">
        <f t="shared" si="5"/>
        <v>0</v>
      </c>
      <c r="I34" s="178">
        <f t="shared" si="4"/>
        <v>0</v>
      </c>
      <c r="L34" s="160" t="s">
        <v>76</v>
      </c>
      <c r="M34" s="166"/>
      <c r="N34" s="166"/>
      <c r="O34" s="166"/>
      <c r="P34" s="166"/>
      <c r="Q34" s="166"/>
      <c r="R34" s="166"/>
    </row>
    <row r="35" spans="1:18" ht="15" x14ac:dyDescent="0.25">
      <c r="A35" s="36"/>
      <c r="B35" s="37"/>
      <c r="C35" s="37"/>
      <c r="D35" s="37"/>
      <c r="E35" s="37"/>
      <c r="F35" s="37"/>
      <c r="G35" s="37"/>
      <c r="H35" s="37"/>
      <c r="I35" s="40"/>
      <c r="L35" s="160" t="s">
        <v>77</v>
      </c>
      <c r="M35" s="166"/>
      <c r="N35" s="167"/>
      <c r="O35" s="168"/>
      <c r="P35" s="167"/>
      <c r="Q35" s="168"/>
      <c r="R35" s="169"/>
    </row>
    <row r="36" spans="1:18" ht="15" x14ac:dyDescent="0.25">
      <c r="A36" s="36"/>
      <c r="B36" s="33"/>
      <c r="C36" s="33"/>
      <c r="D36" s="33"/>
      <c r="E36" s="33"/>
      <c r="F36" s="33"/>
      <c r="G36" s="33"/>
      <c r="H36" s="33"/>
      <c r="I36" s="40"/>
      <c r="L36" s="160" t="s">
        <v>78</v>
      </c>
      <c r="M36" s="166"/>
      <c r="N36" s="167"/>
      <c r="O36" s="168"/>
      <c r="P36" s="167"/>
      <c r="Q36" s="168"/>
      <c r="R36" s="169"/>
    </row>
    <row r="37" spans="1:18" ht="15.75" thickBot="1" x14ac:dyDescent="0.3">
      <c r="A37" s="36"/>
      <c r="B37" s="33"/>
      <c r="C37" s="41"/>
      <c r="D37" s="41"/>
      <c r="E37" s="41"/>
      <c r="F37" s="41"/>
      <c r="G37" s="41"/>
      <c r="H37" s="41"/>
      <c r="I37" s="40"/>
      <c r="L37" s="161" t="s">
        <v>79</v>
      </c>
      <c r="M37" s="170"/>
      <c r="N37" s="171"/>
      <c r="O37" s="172"/>
      <c r="P37" s="171"/>
      <c r="Q37" s="172"/>
      <c r="R37" s="173"/>
    </row>
    <row r="38" spans="1:18" ht="12.75" customHeight="1" thickTop="1" x14ac:dyDescent="0.2">
      <c r="A38" s="42"/>
      <c r="B38" s="43"/>
    </row>
    <row r="39" spans="1:18" ht="13.5" customHeight="1" thickBot="1" x14ac:dyDescent="0.25">
      <c r="A39" s="45" t="s">
        <v>16</v>
      </c>
      <c r="B39" s="181" t="s">
        <v>54</v>
      </c>
      <c r="C39" s="181" t="s">
        <v>55</v>
      </c>
      <c r="D39" s="181" t="s">
        <v>56</v>
      </c>
      <c r="E39" s="181" t="s">
        <v>57</v>
      </c>
      <c r="F39" s="181" t="s">
        <v>58</v>
      </c>
      <c r="G39" s="181" t="s">
        <v>59</v>
      </c>
      <c r="H39" s="185" t="s">
        <v>75</v>
      </c>
      <c r="I39" s="186" t="s">
        <v>18</v>
      </c>
      <c r="L39" s="162" t="s">
        <v>129</v>
      </c>
      <c r="M39" s="134">
        <v>12500</v>
      </c>
      <c r="N39" s="134">
        <v>13500</v>
      </c>
      <c r="O39" s="134">
        <v>11000</v>
      </c>
      <c r="P39" s="134">
        <v>11250</v>
      </c>
      <c r="Q39" s="134">
        <v>14250</v>
      </c>
      <c r="R39" s="134">
        <v>13200</v>
      </c>
    </row>
    <row r="40" spans="1:18" ht="15.75" thickTop="1" x14ac:dyDescent="0.25">
      <c r="A40" s="46" t="s">
        <v>76</v>
      </c>
      <c r="B40" s="179">
        <f t="shared" ref="B40:G43" si="6">M34</f>
        <v>0</v>
      </c>
      <c r="C40" s="179">
        <f t="shared" si="6"/>
        <v>0</v>
      </c>
      <c r="D40" s="179">
        <f t="shared" si="6"/>
        <v>0</v>
      </c>
      <c r="E40" s="179">
        <f t="shared" si="6"/>
        <v>0</v>
      </c>
      <c r="F40" s="179">
        <f t="shared" si="6"/>
        <v>0</v>
      </c>
      <c r="G40" s="179">
        <f t="shared" si="6"/>
        <v>0</v>
      </c>
      <c r="H40" s="182">
        <v>20</v>
      </c>
      <c r="I40" s="183">
        <v>10.4</v>
      </c>
      <c r="M40" s="163"/>
      <c r="N40" s="163"/>
      <c r="O40" s="163"/>
      <c r="P40" s="163"/>
      <c r="Q40" s="163"/>
      <c r="R40" s="163"/>
    </row>
    <row r="41" spans="1:18" ht="15.75" thickBot="1" x14ac:dyDescent="0.3">
      <c r="A41" s="46" t="s">
        <v>77</v>
      </c>
      <c r="B41" s="179">
        <f t="shared" si="6"/>
        <v>0</v>
      </c>
      <c r="C41" s="180">
        <f t="shared" si="6"/>
        <v>0</v>
      </c>
      <c r="D41" s="179">
        <f t="shared" si="6"/>
        <v>0</v>
      </c>
      <c r="E41" s="180">
        <f t="shared" si="6"/>
        <v>0</v>
      </c>
      <c r="F41" s="179">
        <f t="shared" si="6"/>
        <v>0</v>
      </c>
      <c r="G41" s="180">
        <f t="shared" si="6"/>
        <v>0</v>
      </c>
      <c r="H41" s="184">
        <v>15</v>
      </c>
      <c r="I41" s="183">
        <v>7.8</v>
      </c>
    </row>
    <row r="42" spans="1:18" ht="15.75" thickBot="1" x14ac:dyDescent="0.3">
      <c r="A42" s="46" t="s">
        <v>78</v>
      </c>
      <c r="B42" s="179">
        <f t="shared" si="6"/>
        <v>0</v>
      </c>
      <c r="C42" s="180">
        <f t="shared" si="6"/>
        <v>0</v>
      </c>
      <c r="D42" s="179">
        <f t="shared" si="6"/>
        <v>0</v>
      </c>
      <c r="E42" s="180">
        <f t="shared" si="6"/>
        <v>0</v>
      </c>
      <c r="F42" s="179">
        <f t="shared" si="6"/>
        <v>0</v>
      </c>
      <c r="G42" s="180">
        <f t="shared" si="6"/>
        <v>0</v>
      </c>
      <c r="H42" s="184">
        <v>21</v>
      </c>
      <c r="I42" s="183">
        <v>10.8</v>
      </c>
      <c r="L42" s="212" t="s">
        <v>130</v>
      </c>
      <c r="M42" s="213"/>
    </row>
    <row r="43" spans="1:18" ht="16.5" thickTop="1" thickBot="1" x14ac:dyDescent="0.3">
      <c r="A43" s="46" t="s">
        <v>79</v>
      </c>
      <c r="B43" s="179">
        <f t="shared" si="6"/>
        <v>0</v>
      </c>
      <c r="C43" s="180">
        <f t="shared" si="6"/>
        <v>0</v>
      </c>
      <c r="D43" s="179">
        <f t="shared" si="6"/>
        <v>0</v>
      </c>
      <c r="E43" s="180">
        <f t="shared" si="6"/>
        <v>0</v>
      </c>
      <c r="F43" s="179">
        <f t="shared" si="6"/>
        <v>0</v>
      </c>
      <c r="G43" s="180">
        <f t="shared" si="6"/>
        <v>0</v>
      </c>
      <c r="H43" s="184">
        <v>24</v>
      </c>
      <c r="I43" s="183">
        <v>12.6</v>
      </c>
      <c r="L43" s="164" t="s">
        <v>76</v>
      </c>
      <c r="M43" s="174">
        <v>0.45</v>
      </c>
    </row>
    <row r="44" spans="1:18" ht="15" thickBot="1" x14ac:dyDescent="0.25">
      <c r="L44" s="165" t="s">
        <v>77</v>
      </c>
      <c r="M44" s="175">
        <v>0.18</v>
      </c>
    </row>
    <row r="45" spans="1:18" ht="15" thickBot="1" x14ac:dyDescent="0.25">
      <c r="L45" s="165" t="s">
        <v>78</v>
      </c>
      <c r="M45" s="175">
        <v>0.05</v>
      </c>
    </row>
    <row r="46" spans="1:18" ht="15" thickBot="1" x14ac:dyDescent="0.25">
      <c r="L46" s="165" t="s">
        <v>79</v>
      </c>
      <c r="M46" s="175">
        <v>0.32</v>
      </c>
    </row>
  </sheetData>
  <mergeCells count="3">
    <mergeCell ref="A1:I1"/>
    <mergeCell ref="L32:R32"/>
    <mergeCell ref="L42:M42"/>
  </mergeCells>
  <pageMargins left="0.7" right="0.7" top="0.75" bottom="0.75" header="0.3" footer="0.3"/>
  <ignoredErrors>
    <ignoredError sqref="C14" formula="1"/>
  </ignoredError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topLeftCell="A22" workbookViewId="0">
      <selection activeCell="P21" sqref="P21"/>
    </sheetView>
  </sheetViews>
  <sheetFormatPr defaultColWidth="10" defaultRowHeight="12.75" x14ac:dyDescent="0.2"/>
  <cols>
    <col min="1" max="1" width="22" style="3" customWidth="1"/>
    <col min="2" max="5" width="12" style="3" customWidth="1"/>
    <col min="6" max="12" width="10" style="3"/>
    <col min="13" max="13" width="23.42578125" style="3" bestFit="1" customWidth="1"/>
    <col min="14" max="14" width="21" style="3" customWidth="1"/>
    <col min="15" max="16384" width="10" style="3"/>
  </cols>
  <sheetData>
    <row r="1" spans="1:16" ht="15" thickBot="1" x14ac:dyDescent="0.25">
      <c r="M1" s="214" t="s">
        <v>146</v>
      </c>
      <c r="N1" s="214"/>
    </row>
    <row r="2" spans="1:16" ht="14.25" thickTop="1" thickBot="1" x14ac:dyDescent="0.25">
      <c r="A2" s="11" t="s">
        <v>61</v>
      </c>
      <c r="B2" s="12"/>
      <c r="M2" s="22" t="s">
        <v>38</v>
      </c>
      <c r="N2" s="23"/>
      <c r="P2" s="194" t="s">
        <v>147</v>
      </c>
    </row>
    <row r="3" spans="1:16" ht="13.5" thickTop="1" x14ac:dyDescent="0.2">
      <c r="M3" s="1" t="s">
        <v>32</v>
      </c>
      <c r="N3" s="25">
        <f>SUM(D30*349)</f>
        <v>6980</v>
      </c>
      <c r="P3" s="21">
        <v>349</v>
      </c>
    </row>
    <row r="4" spans="1:16" x14ac:dyDescent="0.2">
      <c r="A4" s="3" t="s">
        <v>0</v>
      </c>
      <c r="M4" s="1" t="s">
        <v>50</v>
      </c>
      <c r="N4" s="25">
        <f>SUM(D31*140)</f>
        <v>2100</v>
      </c>
      <c r="P4" s="21">
        <v>140</v>
      </c>
    </row>
    <row r="5" spans="1:16" x14ac:dyDescent="0.2">
      <c r="M5" s="1" t="s">
        <v>62</v>
      </c>
      <c r="N5" s="25">
        <f>SUM(D32*39)</f>
        <v>819</v>
      </c>
      <c r="P5" s="21">
        <v>39</v>
      </c>
    </row>
    <row r="6" spans="1:16" ht="13.5" thickBot="1" x14ac:dyDescent="0.25">
      <c r="A6" s="5" t="s">
        <v>47</v>
      </c>
      <c r="B6" s="5"/>
      <c r="C6" s="5"/>
      <c r="D6" s="6"/>
      <c r="M6" s="1" t="s">
        <v>63</v>
      </c>
      <c r="N6" s="26">
        <f>SUM(D33*248)</f>
        <v>5952</v>
      </c>
      <c r="P6" s="21">
        <v>248</v>
      </c>
    </row>
    <row r="7" spans="1:16" ht="13.5" thickTop="1" x14ac:dyDescent="0.2">
      <c r="A7" s="1" t="s">
        <v>1</v>
      </c>
      <c r="B7" s="1">
        <v>0</v>
      </c>
      <c r="M7" s="22" t="s">
        <v>39</v>
      </c>
      <c r="N7" s="25">
        <f>SUM(N3:N6)</f>
        <v>15851</v>
      </c>
    </row>
    <row r="8" spans="1:16" x14ac:dyDescent="0.2">
      <c r="A8" s="1" t="s">
        <v>2</v>
      </c>
      <c r="B8" s="1">
        <v>0</v>
      </c>
      <c r="M8" s="22"/>
      <c r="N8" s="23"/>
      <c r="P8" s="110"/>
    </row>
    <row r="9" spans="1:16" x14ac:dyDescent="0.2">
      <c r="A9" s="1" t="s">
        <v>3</v>
      </c>
      <c r="B9" s="1">
        <v>100</v>
      </c>
      <c r="M9" s="22" t="s">
        <v>40</v>
      </c>
      <c r="N9" s="23"/>
    </row>
    <row r="10" spans="1:16" x14ac:dyDescent="0.2">
      <c r="A10" s="1" t="s">
        <v>4</v>
      </c>
      <c r="B10" s="1">
        <v>0</v>
      </c>
      <c r="M10" s="1" t="s">
        <v>32</v>
      </c>
      <c r="N10" s="25">
        <f>SUM(E30*349)</f>
        <v>3629.6</v>
      </c>
    </row>
    <row r="11" spans="1:16" x14ac:dyDescent="0.2">
      <c r="A11" s="1" t="s">
        <v>37</v>
      </c>
      <c r="B11" s="1">
        <v>60</v>
      </c>
      <c r="M11" s="1" t="s">
        <v>33</v>
      </c>
      <c r="N11" s="25">
        <f>SUM(E31*140)</f>
        <v>1092</v>
      </c>
    </row>
    <row r="12" spans="1:16" x14ac:dyDescent="0.2">
      <c r="A12" s="1" t="s">
        <v>36</v>
      </c>
      <c r="B12" s="1">
        <v>175</v>
      </c>
      <c r="M12" s="1" t="s">
        <v>34</v>
      </c>
      <c r="N12" s="25">
        <f>SUM(D32*39)</f>
        <v>819</v>
      </c>
    </row>
    <row r="13" spans="1:16" ht="13.5" thickBot="1" x14ac:dyDescent="0.25">
      <c r="A13" s="1" t="s">
        <v>5</v>
      </c>
      <c r="B13" s="1">
        <v>0</v>
      </c>
      <c r="M13" s="1" t="s">
        <v>35</v>
      </c>
      <c r="N13" s="26">
        <f>SUM(E33*248)</f>
        <v>3124.8</v>
      </c>
    </row>
    <row r="14" spans="1:16" ht="13.5" thickTop="1" x14ac:dyDescent="0.2">
      <c r="A14" s="1" t="s">
        <v>6</v>
      </c>
      <c r="B14" s="1">
        <v>1000</v>
      </c>
      <c r="M14" s="22" t="s">
        <v>41</v>
      </c>
      <c r="N14" s="195">
        <f>SUM(N10:N13)</f>
        <v>8665.4000000000015</v>
      </c>
    </row>
    <row r="15" spans="1:16" x14ac:dyDescent="0.2">
      <c r="A15" s="1" t="s">
        <v>7</v>
      </c>
      <c r="B15" s="1">
        <v>50</v>
      </c>
      <c r="M15" s="22"/>
      <c r="N15" s="23"/>
    </row>
    <row r="16" spans="1:16" x14ac:dyDescent="0.2">
      <c r="A16" s="1" t="s">
        <v>8</v>
      </c>
      <c r="B16" s="1">
        <v>0</v>
      </c>
      <c r="M16" s="22" t="s">
        <v>42</v>
      </c>
      <c r="N16" s="27">
        <f>N7-N14</f>
        <v>7185.5999999999985</v>
      </c>
    </row>
    <row r="17" spans="1:14" x14ac:dyDescent="0.2">
      <c r="A17" s="1" t="s">
        <v>9</v>
      </c>
      <c r="B17" s="1">
        <v>85</v>
      </c>
      <c r="M17" s="22"/>
      <c r="N17" s="23"/>
    </row>
    <row r="18" spans="1:14" x14ac:dyDescent="0.2">
      <c r="A18" s="1" t="s">
        <v>10</v>
      </c>
      <c r="B18" s="1">
        <v>0</v>
      </c>
      <c r="M18" s="22" t="s">
        <v>43</v>
      </c>
      <c r="N18" s="23"/>
    </row>
    <row r="19" spans="1:14" x14ac:dyDescent="0.2">
      <c r="A19" s="3" t="s">
        <v>11</v>
      </c>
      <c r="B19" s="13">
        <f>SUM(B7:B18)</f>
        <v>1470</v>
      </c>
      <c r="M19" s="23" t="s">
        <v>1</v>
      </c>
      <c r="N19" s="25">
        <v>0</v>
      </c>
    </row>
    <row r="20" spans="1:14" x14ac:dyDescent="0.2">
      <c r="B20" s="14"/>
      <c r="C20" s="14"/>
      <c r="D20" s="14"/>
      <c r="M20" s="23" t="s">
        <v>2</v>
      </c>
      <c r="N20" s="25">
        <v>0</v>
      </c>
    </row>
    <row r="21" spans="1:14" ht="25.5" x14ac:dyDescent="0.2">
      <c r="B21" s="20" t="s">
        <v>64</v>
      </c>
      <c r="C21" s="20" t="s">
        <v>66</v>
      </c>
      <c r="D21" s="20" t="s">
        <v>65</v>
      </c>
      <c r="E21" s="32" t="s">
        <v>112</v>
      </c>
      <c r="M21" s="23" t="s">
        <v>3</v>
      </c>
      <c r="N21" s="25">
        <v>100</v>
      </c>
    </row>
    <row r="22" spans="1:14" x14ac:dyDescent="0.2">
      <c r="A22" s="1" t="s">
        <v>50</v>
      </c>
      <c r="B22" s="3">
        <v>1.25</v>
      </c>
      <c r="C22" s="3">
        <v>0.65</v>
      </c>
      <c r="D22" s="3">
        <f>($B$22-$C$22)</f>
        <v>0.6</v>
      </c>
      <c r="E22" s="3">
        <v>0.05</v>
      </c>
      <c r="M22" s="23" t="s">
        <v>4</v>
      </c>
      <c r="N22" s="25">
        <v>0</v>
      </c>
    </row>
    <row r="23" spans="1:14" x14ac:dyDescent="0.2">
      <c r="A23" s="1" t="s">
        <v>62</v>
      </c>
      <c r="B23" s="3">
        <v>1.75</v>
      </c>
      <c r="C23" s="3">
        <v>0.9</v>
      </c>
      <c r="D23" s="3">
        <f>($B$23-$C$23)</f>
        <v>0.85</v>
      </c>
      <c r="E23" s="3">
        <v>0.15</v>
      </c>
      <c r="M23" s="23" t="s">
        <v>37</v>
      </c>
      <c r="N23" s="25">
        <v>60</v>
      </c>
    </row>
    <row r="24" spans="1:14" x14ac:dyDescent="0.2">
      <c r="A24" s="1" t="s">
        <v>63</v>
      </c>
      <c r="B24" s="3">
        <v>2</v>
      </c>
      <c r="C24" s="3">
        <v>1.05</v>
      </c>
      <c r="D24" s="3">
        <f>($B$24-$C$24)</f>
        <v>0.95</v>
      </c>
      <c r="E24" s="3">
        <v>0.2</v>
      </c>
      <c r="M24" s="23" t="s">
        <v>36</v>
      </c>
      <c r="N24" s="25">
        <v>175</v>
      </c>
    </row>
    <row r="25" spans="1:14" x14ac:dyDescent="0.2">
      <c r="M25" s="23" t="s">
        <v>5</v>
      </c>
      <c r="N25" s="25">
        <v>0</v>
      </c>
    </row>
    <row r="26" spans="1:14" x14ac:dyDescent="0.2">
      <c r="M26" s="23" t="s">
        <v>6</v>
      </c>
      <c r="N26" s="25">
        <v>1000</v>
      </c>
    </row>
    <row r="27" spans="1:14" x14ac:dyDescent="0.2">
      <c r="A27" s="5"/>
      <c r="B27" s="5"/>
      <c r="C27" s="5"/>
      <c r="D27" s="5"/>
      <c r="E27" s="5"/>
      <c r="F27" s="6"/>
      <c r="M27" s="23" t="s">
        <v>7</v>
      </c>
      <c r="N27" s="25">
        <v>50</v>
      </c>
    </row>
    <row r="28" spans="1:14" x14ac:dyDescent="0.2">
      <c r="B28" s="14" t="s">
        <v>12</v>
      </c>
      <c r="C28" s="200" t="s">
        <v>71</v>
      </c>
      <c r="D28" s="14" t="s">
        <v>13</v>
      </c>
      <c r="E28" s="14"/>
      <c r="F28" s="14"/>
      <c r="G28" s="14" t="s">
        <v>14</v>
      </c>
      <c r="H28" s="14" t="s">
        <v>15</v>
      </c>
      <c r="M28" s="23" t="s">
        <v>8</v>
      </c>
      <c r="N28" s="25">
        <v>0</v>
      </c>
    </row>
    <row r="29" spans="1:14" ht="13.5" thickBot="1" x14ac:dyDescent="0.25">
      <c r="A29" s="9" t="s">
        <v>16</v>
      </c>
      <c r="B29" s="15" t="s">
        <v>13</v>
      </c>
      <c r="C29" s="201"/>
      <c r="D29" s="15" t="s">
        <v>17</v>
      </c>
      <c r="E29" s="15" t="s">
        <v>18</v>
      </c>
      <c r="F29" s="15" t="s">
        <v>19</v>
      </c>
      <c r="G29" s="15" t="s">
        <v>20</v>
      </c>
      <c r="H29" s="15" t="s">
        <v>21</v>
      </c>
      <c r="M29" s="23" t="s">
        <v>9</v>
      </c>
      <c r="N29" s="25">
        <v>85</v>
      </c>
    </row>
    <row r="30" spans="1:14" ht="14.25" thickTop="1" thickBot="1" x14ac:dyDescent="0.25">
      <c r="A30" s="1" t="s">
        <v>70</v>
      </c>
      <c r="B30" s="8">
        <v>0.45</v>
      </c>
      <c r="C30" s="30" t="s">
        <v>72</v>
      </c>
      <c r="D30" s="3">
        <f>SUM(4*$B$22)+(4*$B$23)+(4*$B$24)</f>
        <v>20</v>
      </c>
      <c r="E30" s="1">
        <f>SUM(4*C22)+(4*C23)+(4*C24)</f>
        <v>10.4</v>
      </c>
      <c r="F30" s="3">
        <f>$D$30-$E$30</f>
        <v>9.6</v>
      </c>
      <c r="G30" s="17">
        <f>IF(D30&lt;&gt;0,F30/D30,0)</f>
        <v>0.48</v>
      </c>
      <c r="H30" s="17">
        <f>$G$30*$B$30</f>
        <v>0.216</v>
      </c>
      <c r="M30" s="23" t="s">
        <v>10</v>
      </c>
      <c r="N30" s="26">
        <v>0</v>
      </c>
    </row>
    <row r="31" spans="1:14" ht="13.5" thickTop="1" x14ac:dyDescent="0.2">
      <c r="A31" s="1" t="s">
        <v>67</v>
      </c>
      <c r="B31" s="8">
        <v>0.18</v>
      </c>
      <c r="C31" s="29">
        <v>12</v>
      </c>
      <c r="D31" s="3">
        <f>SUM($C$31*$B$22)</f>
        <v>15</v>
      </c>
      <c r="E31" s="3">
        <f>SUM($C$31*$C$22)</f>
        <v>7.8000000000000007</v>
      </c>
      <c r="F31" s="3">
        <f>$D$31-$E$31</f>
        <v>7.1999999999999993</v>
      </c>
      <c r="G31" s="17">
        <f>IF(D31&lt;&gt;0,F31/D31,0)</f>
        <v>0.47999999999999993</v>
      </c>
      <c r="H31" s="17">
        <f>$G$31*$B$31</f>
        <v>8.6399999999999977E-2</v>
      </c>
      <c r="M31" s="22" t="s">
        <v>44</v>
      </c>
      <c r="N31" s="25">
        <f>SUM(N19:N30)</f>
        <v>1470</v>
      </c>
    </row>
    <row r="32" spans="1:14" x14ac:dyDescent="0.2">
      <c r="A32" s="1" t="s">
        <v>68</v>
      </c>
      <c r="B32" s="8">
        <v>0.05</v>
      </c>
      <c r="C32" s="29">
        <v>12</v>
      </c>
      <c r="D32" s="3">
        <f>SUM($C$32*$B$23)</f>
        <v>21</v>
      </c>
      <c r="E32" s="3">
        <f>SUM($C$32*$C$23)</f>
        <v>10.8</v>
      </c>
      <c r="F32" s="3">
        <f>$D$32-$E$32</f>
        <v>10.199999999999999</v>
      </c>
      <c r="G32" s="17">
        <f>IF(D32&lt;&gt;0,F32/D32,0)</f>
        <v>0.48571428571428565</v>
      </c>
      <c r="H32" s="17">
        <f>$G$32*$B$32</f>
        <v>2.4285714285714285E-2</v>
      </c>
      <c r="M32" s="22"/>
      <c r="N32" s="23"/>
    </row>
    <row r="33" spans="1:14" x14ac:dyDescent="0.2">
      <c r="A33" s="1" t="s">
        <v>69</v>
      </c>
      <c r="B33" s="8">
        <v>0.32</v>
      </c>
      <c r="C33" s="29">
        <v>12</v>
      </c>
      <c r="D33" s="3">
        <f>SUM($C$33*$B$24)</f>
        <v>24</v>
      </c>
      <c r="E33" s="3">
        <f>SUM($C$33*$C$24)</f>
        <v>12.600000000000001</v>
      </c>
      <c r="F33" s="3">
        <f>$D$33-$E$33</f>
        <v>11.399999999999999</v>
      </c>
      <c r="G33" s="17">
        <f>IF(D33&lt;&gt;0,F33/D33,0)</f>
        <v>0.47499999999999992</v>
      </c>
      <c r="H33" s="31">
        <f>$G$33*$B$33</f>
        <v>0.15199999999999997</v>
      </c>
      <c r="M33" s="22" t="s">
        <v>45</v>
      </c>
      <c r="N33" s="23"/>
    </row>
    <row r="34" spans="1:14" ht="13.5" thickBot="1" x14ac:dyDescent="0.25">
      <c r="B34" s="10"/>
      <c r="C34" s="7"/>
      <c r="G34" s="9"/>
      <c r="H34" s="9"/>
      <c r="M34" s="22" t="s">
        <v>46</v>
      </c>
      <c r="N34" s="27">
        <f>SUM(N16-N31)</f>
        <v>5715.5999999999985</v>
      </c>
    </row>
    <row r="35" spans="1:14" ht="13.5" thickTop="1" x14ac:dyDescent="0.2">
      <c r="A35" s="3" t="s">
        <v>22</v>
      </c>
      <c r="B35" s="7">
        <f>SUM(B30:B33)</f>
        <v>1</v>
      </c>
      <c r="D35" s="11" t="s">
        <v>23</v>
      </c>
      <c r="E35" s="11"/>
      <c r="F35" s="2" t="s">
        <v>24</v>
      </c>
      <c r="G35" s="17">
        <f>SUM(H30:H33)</f>
        <v>0.47868571428571427</v>
      </c>
      <c r="M35" s="22"/>
      <c r="N35" s="23"/>
    </row>
    <row r="36" spans="1:14" x14ac:dyDescent="0.2">
      <c r="A36" s="17" t="s">
        <v>24</v>
      </c>
      <c r="D36" s="3" t="s">
        <v>24</v>
      </c>
      <c r="G36" s="2" t="s">
        <v>24</v>
      </c>
      <c r="M36" s="22"/>
      <c r="N36" s="24"/>
    </row>
    <row r="37" spans="1:14" x14ac:dyDescent="0.2">
      <c r="M37" s="22"/>
      <c r="N37" s="24"/>
    </row>
    <row r="38" spans="1:14" x14ac:dyDescent="0.2">
      <c r="B38" s="3" t="s">
        <v>11</v>
      </c>
      <c r="D38" s="2">
        <f>$B$19</f>
        <v>1470</v>
      </c>
      <c r="M38" s="22"/>
      <c r="N38" s="24"/>
    </row>
    <row r="39" spans="1:14" x14ac:dyDescent="0.2">
      <c r="A39" s="4" t="s">
        <v>25</v>
      </c>
      <c r="B39" s="3" t="s">
        <v>26</v>
      </c>
      <c r="D39" s="19">
        <f>$G$35</f>
        <v>0.47868571428571427</v>
      </c>
    </row>
    <row r="40" spans="1:14" x14ac:dyDescent="0.2">
      <c r="B40" s="3" t="s">
        <v>27</v>
      </c>
      <c r="D40" s="2">
        <f>IF($D$39&lt;&gt;0,SUM($B$19/$D$39),0)</f>
        <v>3070.908439775576</v>
      </c>
    </row>
    <row r="42" spans="1:14" x14ac:dyDescent="0.2">
      <c r="A42" s="3" t="s">
        <v>28</v>
      </c>
      <c r="B42" s="16">
        <v>20</v>
      </c>
    </row>
    <row r="43" spans="1:14" ht="26.25" thickBot="1" x14ac:dyDescent="0.25">
      <c r="A43" s="3" t="s">
        <v>29</v>
      </c>
      <c r="B43" s="104"/>
      <c r="C43" s="105" t="s">
        <v>32</v>
      </c>
      <c r="D43" s="105" t="s">
        <v>50</v>
      </c>
      <c r="E43" s="105" t="s">
        <v>62</v>
      </c>
      <c r="F43" s="105" t="s">
        <v>63</v>
      </c>
      <c r="G43" s="4"/>
    </row>
    <row r="44" spans="1:14" ht="13.5" thickTop="1" x14ac:dyDescent="0.2">
      <c r="A44" s="3" t="s">
        <v>30</v>
      </c>
      <c r="B44" s="2">
        <f>D40</f>
        <v>3070.908439775576</v>
      </c>
      <c r="C44" s="18">
        <f>B44*B30</f>
        <v>1381.9087978990092</v>
      </c>
      <c r="D44" s="18">
        <f>B44*B31</f>
        <v>552.76351915960367</v>
      </c>
      <c r="E44" s="18">
        <f>B44*B32</f>
        <v>153.5454219887788</v>
      </c>
      <c r="F44" s="18">
        <f>B44*B33</f>
        <v>982.69070072818431</v>
      </c>
      <c r="G44" s="18"/>
    </row>
    <row r="45" spans="1:14" x14ac:dyDescent="0.2">
      <c r="A45" s="3" t="s">
        <v>31</v>
      </c>
      <c r="C45" s="21">
        <f>SUM(C44/D30)</f>
        <v>69.095439894950459</v>
      </c>
      <c r="D45" s="21">
        <f>IF($D$31&lt;&gt;0,($B44*$B$31)/$D$31,NA())</f>
        <v>36.85090127730691</v>
      </c>
      <c r="E45" s="21">
        <f>IF($D$32&lt;&gt;0,($B44*$B$32)/$D$32,NA())</f>
        <v>7.3116867613704191</v>
      </c>
      <c r="F45" s="21">
        <f>IF($D$33&lt;&gt;0,($B44*$B$33)/$D$33,NA())</f>
        <v>40.945445863674344</v>
      </c>
      <c r="G45" s="4"/>
    </row>
    <row r="48" spans="1:14" x14ac:dyDescent="0.2">
      <c r="N48" s="14"/>
    </row>
  </sheetData>
  <mergeCells count="2">
    <mergeCell ref="C28:C29"/>
    <mergeCell ref="M1:N1"/>
  </mergeCells>
  <phoneticPr fontId="0" type="noConversion"/>
  <printOptions gridLines="1" gridLinesSet="0"/>
  <pageMargins left="0.5" right="0.5" top="0.25" bottom="0.25"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47"/>
  <sheetViews>
    <sheetView workbookViewId="0">
      <selection activeCell="D41" sqref="D41"/>
    </sheetView>
  </sheetViews>
  <sheetFormatPr defaultRowHeight="14.25" x14ac:dyDescent="0.2"/>
  <cols>
    <col min="1" max="1" width="23.42578125" style="80" bestFit="1" customWidth="1"/>
    <col min="2" max="2" width="12.7109375" style="80" bestFit="1" customWidth="1"/>
    <col min="4" max="4" width="12.7109375" bestFit="1" customWidth="1"/>
    <col min="6" max="6" width="10.85546875" bestFit="1" customWidth="1"/>
    <col min="7" max="7" width="13.5703125" customWidth="1"/>
    <col min="8" max="8" width="10.5703125" bestFit="1" customWidth="1"/>
  </cols>
  <sheetData>
    <row r="9" spans="1:8" ht="15.75" thickBot="1" x14ac:dyDescent="0.3">
      <c r="A9" s="214" t="s">
        <v>145</v>
      </c>
      <c r="B9" s="214"/>
      <c r="G9" s="191"/>
      <c r="H9" s="192"/>
    </row>
    <row r="10" spans="1:8" ht="15.75" thickTop="1" x14ac:dyDescent="0.25">
      <c r="A10" s="36" t="s">
        <v>43</v>
      </c>
      <c r="B10" s="138"/>
      <c r="G10" s="46"/>
      <c r="H10" s="140"/>
    </row>
    <row r="11" spans="1:8" x14ac:dyDescent="0.2">
      <c r="A11" s="37" t="s">
        <v>1</v>
      </c>
      <c r="B11" s="138">
        <v>1500</v>
      </c>
      <c r="G11" s="46"/>
      <c r="H11" s="140"/>
    </row>
    <row r="12" spans="1:8" x14ac:dyDescent="0.2">
      <c r="A12" s="37" t="s">
        <v>2</v>
      </c>
      <c r="B12" s="138">
        <v>450</v>
      </c>
      <c r="G12" s="46"/>
      <c r="H12" s="140"/>
    </row>
    <row r="13" spans="1:8" x14ac:dyDescent="0.2">
      <c r="A13" s="37" t="s">
        <v>3</v>
      </c>
      <c r="B13" s="138">
        <v>125</v>
      </c>
      <c r="G13" s="46"/>
      <c r="H13" s="140"/>
    </row>
    <row r="14" spans="1:8" ht="15" x14ac:dyDescent="0.25">
      <c r="A14" s="37" t="s">
        <v>4</v>
      </c>
      <c r="B14" s="138">
        <v>150</v>
      </c>
      <c r="G14" s="191"/>
      <c r="H14" s="140"/>
    </row>
    <row r="15" spans="1:8" ht="15" x14ac:dyDescent="0.25">
      <c r="A15" s="37" t="s">
        <v>37</v>
      </c>
      <c r="B15" s="138">
        <v>125</v>
      </c>
      <c r="G15" s="191"/>
      <c r="H15" s="140"/>
    </row>
    <row r="16" spans="1:8" ht="15" x14ac:dyDescent="0.25">
      <c r="A16" s="37" t="s">
        <v>144</v>
      </c>
      <c r="B16" s="138">
        <v>1000</v>
      </c>
      <c r="G16" s="191"/>
      <c r="H16" s="140"/>
    </row>
    <row r="17" spans="1:9" x14ac:dyDescent="0.2">
      <c r="A17" s="37" t="s">
        <v>36</v>
      </c>
      <c r="B17" s="138">
        <v>175</v>
      </c>
      <c r="G17" s="46"/>
      <c r="H17" s="140"/>
    </row>
    <row r="18" spans="1:9" x14ac:dyDescent="0.2">
      <c r="A18" s="37" t="s">
        <v>5</v>
      </c>
      <c r="B18" s="138">
        <v>5400</v>
      </c>
      <c r="G18" s="46"/>
      <c r="H18" s="140"/>
    </row>
    <row r="19" spans="1:9" x14ac:dyDescent="0.2">
      <c r="A19" s="37" t="s">
        <v>6</v>
      </c>
      <c r="B19" s="138">
        <v>1500</v>
      </c>
      <c r="G19" s="46"/>
      <c r="H19" s="140"/>
    </row>
    <row r="20" spans="1:9" x14ac:dyDescent="0.2">
      <c r="A20" s="37" t="s">
        <v>143</v>
      </c>
      <c r="B20" s="138">
        <v>150</v>
      </c>
      <c r="G20" s="46"/>
      <c r="H20" s="140"/>
    </row>
    <row r="21" spans="1:9" x14ac:dyDescent="0.2">
      <c r="A21" s="37" t="s">
        <v>8</v>
      </c>
      <c r="B21" s="138">
        <v>475</v>
      </c>
      <c r="G21" s="192"/>
      <c r="H21" s="140"/>
    </row>
    <row r="22" spans="1:9" ht="15" x14ac:dyDescent="0.25">
      <c r="A22" s="37" t="s">
        <v>9</v>
      </c>
      <c r="B22" s="138">
        <v>115</v>
      </c>
      <c r="G22" s="191"/>
      <c r="H22" s="140"/>
    </row>
    <row r="23" spans="1:9" ht="15.75" thickBot="1" x14ac:dyDescent="0.3">
      <c r="A23" s="37" t="s">
        <v>10</v>
      </c>
      <c r="B23" s="139">
        <v>475</v>
      </c>
      <c r="G23" s="191"/>
      <c r="H23" s="193"/>
    </row>
    <row r="24" spans="1:9" ht="15.75" thickTop="1" x14ac:dyDescent="0.25">
      <c r="A24" s="36" t="s">
        <v>44</v>
      </c>
      <c r="B24" s="138">
        <f>SUM(B11:B23)</f>
        <v>11640</v>
      </c>
    </row>
    <row r="25" spans="1:9" ht="15" x14ac:dyDescent="0.25">
      <c r="A25" s="36"/>
      <c r="B25" s="138"/>
    </row>
    <row r="26" spans="1:9" ht="15" x14ac:dyDescent="0.25">
      <c r="A26" s="36"/>
      <c r="B26" s="138"/>
    </row>
    <row r="27" spans="1:9" ht="38.25" x14ac:dyDescent="0.2">
      <c r="A27" s="42"/>
      <c r="B27" s="93" t="s">
        <v>64</v>
      </c>
      <c r="C27" s="75" t="s">
        <v>66</v>
      </c>
      <c r="D27" s="75" t="s">
        <v>65</v>
      </c>
      <c r="E27" s="32"/>
      <c r="F27" s="3"/>
      <c r="G27" s="3"/>
      <c r="H27" s="3"/>
      <c r="I27" s="3"/>
    </row>
    <row r="28" spans="1:9" x14ac:dyDescent="0.2">
      <c r="A28" s="46" t="s">
        <v>50</v>
      </c>
      <c r="B28" s="42"/>
      <c r="C28" s="42"/>
      <c r="D28" s="42"/>
      <c r="E28" s="3"/>
      <c r="F28" s="3"/>
      <c r="G28" s="3"/>
      <c r="H28" s="3"/>
      <c r="I28" s="3"/>
    </row>
    <row r="29" spans="1:9" x14ac:dyDescent="0.2">
      <c r="A29" s="46" t="s">
        <v>62</v>
      </c>
      <c r="B29" s="42"/>
      <c r="C29" s="42"/>
      <c r="D29" s="42"/>
      <c r="E29" s="3"/>
      <c r="F29" s="3"/>
      <c r="G29" s="3"/>
      <c r="H29" s="3"/>
      <c r="I29" s="3"/>
    </row>
    <row r="30" spans="1:9" x14ac:dyDescent="0.2">
      <c r="A30" s="46" t="s">
        <v>63</v>
      </c>
      <c r="B30" s="42"/>
      <c r="C30" s="42"/>
      <c r="D30" s="42"/>
      <c r="E30" s="3"/>
      <c r="F30" s="3"/>
      <c r="G30" s="3"/>
      <c r="H30" s="3"/>
      <c r="I30" s="3"/>
    </row>
    <row r="31" spans="1:9" ht="15" x14ac:dyDescent="0.25">
      <c r="A31" s="86"/>
      <c r="B31" s="86"/>
      <c r="C31" s="5"/>
      <c r="D31" s="5"/>
      <c r="E31" s="5"/>
      <c r="F31" s="6"/>
      <c r="G31" s="3"/>
      <c r="H31" s="3"/>
      <c r="I31" s="3"/>
    </row>
    <row r="32" spans="1:9" x14ac:dyDescent="0.2">
      <c r="A32" s="42"/>
      <c r="B32" s="96" t="s">
        <v>12</v>
      </c>
      <c r="C32" s="200" t="s">
        <v>71</v>
      </c>
      <c r="D32" s="14" t="s">
        <v>13</v>
      </c>
      <c r="E32" s="14"/>
      <c r="F32" s="14"/>
      <c r="G32" s="14" t="s">
        <v>14</v>
      </c>
      <c r="H32" s="14" t="s">
        <v>15</v>
      </c>
      <c r="I32" s="3"/>
    </row>
    <row r="33" spans="1:9" ht="15" thickBot="1" x14ac:dyDescent="0.25">
      <c r="A33" s="45" t="s">
        <v>16</v>
      </c>
      <c r="B33" s="87" t="s">
        <v>13</v>
      </c>
      <c r="C33" s="201"/>
      <c r="D33" s="15" t="s">
        <v>17</v>
      </c>
      <c r="E33" s="15" t="s">
        <v>18</v>
      </c>
      <c r="F33" s="15" t="s">
        <v>19</v>
      </c>
      <c r="G33" s="15" t="s">
        <v>20</v>
      </c>
      <c r="H33" s="15" t="s">
        <v>21</v>
      </c>
      <c r="I33" s="3"/>
    </row>
    <row r="34" spans="1:9" ht="15" thickTop="1" x14ac:dyDescent="0.2">
      <c r="A34" s="46" t="s">
        <v>70</v>
      </c>
      <c r="B34" s="88">
        <v>0.45</v>
      </c>
      <c r="C34" s="89" t="s">
        <v>72</v>
      </c>
      <c r="D34" s="42">
        <f>SUM(4*B28)+(4*B29)+(4*B30)</f>
        <v>0</v>
      </c>
      <c r="E34" s="42">
        <f>SUM(4*C28)+(C29*4)+(4*C30)</f>
        <v>0</v>
      </c>
      <c r="F34" s="42">
        <f>D34-E34</f>
        <v>0</v>
      </c>
      <c r="G34" s="190">
        <f>IF(D34&lt;&gt;0,F34/D34,0)</f>
        <v>0</v>
      </c>
      <c r="H34" s="152">
        <f>SUM(G34*B34)</f>
        <v>0</v>
      </c>
      <c r="I34" s="3"/>
    </row>
    <row r="35" spans="1:9" x14ac:dyDescent="0.2">
      <c r="A35" s="46" t="s">
        <v>67</v>
      </c>
      <c r="B35" s="88">
        <v>0.18</v>
      </c>
      <c r="C35" s="90">
        <v>12</v>
      </c>
      <c r="D35" s="42">
        <f>SUM(C35*B28)</f>
        <v>0</v>
      </c>
      <c r="E35" s="42">
        <f>SUM(12*C28)</f>
        <v>0</v>
      </c>
      <c r="F35" s="42">
        <f t="shared" ref="F35:F37" si="0">D35-E35</f>
        <v>0</v>
      </c>
      <c r="G35" s="190">
        <f>IF(D35&lt;&gt;0,F35/D35,0)</f>
        <v>0</v>
      </c>
      <c r="H35" s="152">
        <f t="shared" ref="H35:H37" si="1">SUM(G35*B35)</f>
        <v>0</v>
      </c>
      <c r="I35" s="3"/>
    </row>
    <row r="36" spans="1:9" x14ac:dyDescent="0.2">
      <c r="A36" s="46" t="s">
        <v>68</v>
      </c>
      <c r="B36" s="88">
        <v>0.05</v>
      </c>
      <c r="C36" s="90">
        <v>12</v>
      </c>
      <c r="D36" s="42">
        <f>SUM(C36*B29)</f>
        <v>0</v>
      </c>
      <c r="E36" s="42">
        <f>SUM(12*C29)</f>
        <v>0</v>
      </c>
      <c r="F36" s="42">
        <f t="shared" si="0"/>
        <v>0</v>
      </c>
      <c r="G36" s="190">
        <f>IF(D36&lt;&gt;0,F36/D36,0)</f>
        <v>0</v>
      </c>
      <c r="H36" s="152">
        <f t="shared" si="1"/>
        <v>0</v>
      </c>
      <c r="I36" s="3"/>
    </row>
    <row r="37" spans="1:9" x14ac:dyDescent="0.2">
      <c r="A37" s="46" t="s">
        <v>69</v>
      </c>
      <c r="B37" s="88">
        <v>0.32</v>
      </c>
      <c r="C37" s="90">
        <v>12</v>
      </c>
      <c r="D37" s="42">
        <f>SUM(B30*C37)</f>
        <v>0</v>
      </c>
      <c r="E37" s="42">
        <f>SUM(12*C30)</f>
        <v>0</v>
      </c>
      <c r="F37" s="42">
        <f t="shared" si="0"/>
        <v>0</v>
      </c>
      <c r="G37" s="190">
        <f>IF(D37&lt;&gt;0,F37/D37,0)</f>
        <v>0</v>
      </c>
      <c r="H37" s="152">
        <f t="shared" si="1"/>
        <v>0</v>
      </c>
      <c r="I37" s="3"/>
    </row>
    <row r="38" spans="1:9" ht="15" thickBot="1" x14ac:dyDescent="0.25">
      <c r="A38" s="46"/>
      <c r="B38" s="88"/>
      <c r="C38" s="90"/>
      <c r="D38" s="42"/>
      <c r="E38" s="42"/>
      <c r="F38" s="42"/>
      <c r="G38" s="151"/>
      <c r="H38" s="91"/>
      <c r="I38" s="3"/>
    </row>
    <row r="39" spans="1:9" ht="15" x14ac:dyDescent="0.25">
      <c r="A39" s="42" t="s">
        <v>22</v>
      </c>
      <c r="B39" s="92">
        <f>SUM(B34:B37)</f>
        <v>1</v>
      </c>
      <c r="C39" s="42"/>
      <c r="D39" s="215" t="s">
        <v>23</v>
      </c>
      <c r="E39" s="215"/>
      <c r="F39" s="215"/>
      <c r="G39" s="79">
        <f>SUM(H34:H37)</f>
        <v>0</v>
      </c>
      <c r="H39" s="3"/>
      <c r="I39" s="3"/>
    </row>
    <row r="40" spans="1:9" x14ac:dyDescent="0.2">
      <c r="A40" s="79" t="s">
        <v>24</v>
      </c>
      <c r="B40" s="42"/>
      <c r="C40" s="3"/>
      <c r="D40" s="3" t="s">
        <v>24</v>
      </c>
      <c r="E40" s="3"/>
      <c r="F40" s="3"/>
      <c r="G40" s="2" t="s">
        <v>24</v>
      </c>
      <c r="H40" s="3"/>
      <c r="I40" s="3"/>
    </row>
    <row r="41" spans="1:9" x14ac:dyDescent="0.2">
      <c r="A41" s="42"/>
      <c r="B41" s="42" t="s">
        <v>11</v>
      </c>
      <c r="C41" s="42"/>
      <c r="D41" s="127"/>
      <c r="E41" s="3"/>
      <c r="F41" s="3"/>
      <c r="G41" s="3"/>
      <c r="H41" s="3"/>
      <c r="I41" s="3"/>
    </row>
    <row r="42" spans="1:9" x14ac:dyDescent="0.2">
      <c r="A42" s="84" t="s">
        <v>25</v>
      </c>
      <c r="B42" s="42" t="s">
        <v>26</v>
      </c>
      <c r="C42" s="42"/>
      <c r="D42" s="85">
        <f>G39</f>
        <v>0</v>
      </c>
      <c r="E42" s="3"/>
      <c r="F42" s="3"/>
      <c r="G42" s="3"/>
      <c r="H42" s="3"/>
      <c r="I42" s="3"/>
    </row>
    <row r="43" spans="1:9" ht="15" x14ac:dyDescent="0.25">
      <c r="A43" s="42"/>
      <c r="B43" s="42" t="s">
        <v>27</v>
      </c>
      <c r="C43" s="42"/>
      <c r="D43" s="146" t="e">
        <f>SUM(D41/D42)</f>
        <v>#DIV/0!</v>
      </c>
      <c r="E43" s="3"/>
      <c r="F43" s="3"/>
      <c r="G43" s="3"/>
      <c r="H43" s="3"/>
      <c r="I43" s="3"/>
    </row>
    <row r="45" spans="1:9" ht="29.25" thickBot="1" x14ac:dyDescent="0.25">
      <c r="A45" s="42" t="s">
        <v>29</v>
      </c>
      <c r="B45" s="109"/>
      <c r="C45" s="106" t="s">
        <v>32</v>
      </c>
      <c r="D45" s="106" t="s">
        <v>50</v>
      </c>
      <c r="E45" s="106" t="s">
        <v>62</v>
      </c>
      <c r="F45" s="106" t="s">
        <v>63</v>
      </c>
      <c r="G45" s="4"/>
    </row>
    <row r="46" spans="1:9" ht="15" thickTop="1" x14ac:dyDescent="0.2">
      <c r="A46" s="42" t="s">
        <v>30</v>
      </c>
      <c r="B46" s="144" t="e">
        <f>D43</f>
        <v>#DIV/0!</v>
      </c>
      <c r="C46" s="145" t="e">
        <f>B46*B34</f>
        <v>#DIV/0!</v>
      </c>
      <c r="D46" s="145" t="e">
        <f>B46*B35</f>
        <v>#DIV/0!</v>
      </c>
      <c r="E46" s="145" t="e">
        <f>B46*B36</f>
        <v>#DIV/0!</v>
      </c>
      <c r="F46" s="145" t="e">
        <f>B46*B37</f>
        <v>#DIV/0!</v>
      </c>
      <c r="G46" s="18"/>
    </row>
    <row r="47" spans="1:9" x14ac:dyDescent="0.2">
      <c r="A47" s="42" t="s">
        <v>31</v>
      </c>
      <c r="B47" s="42"/>
      <c r="C47" s="95" t="e">
        <f>C46/D34</f>
        <v>#DIV/0!</v>
      </c>
      <c r="D47" s="95" t="e">
        <f>SUM(D46/D35)</f>
        <v>#DIV/0!</v>
      </c>
      <c r="E47" s="95" t="e">
        <f>SUM(E46/D36)</f>
        <v>#DIV/0!</v>
      </c>
      <c r="F47" s="95" t="e">
        <f>SUM(F46/D37)</f>
        <v>#DIV/0!</v>
      </c>
      <c r="G47" s="4"/>
    </row>
  </sheetData>
  <mergeCells count="3">
    <mergeCell ref="A9:B9"/>
    <mergeCell ref="C32:C33"/>
    <mergeCell ref="D39:F39"/>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78"/>
  <sheetViews>
    <sheetView topLeftCell="A64" workbookViewId="0">
      <selection activeCell="B59" sqref="B59:D61"/>
    </sheetView>
  </sheetViews>
  <sheetFormatPr defaultRowHeight="12.75" x14ac:dyDescent="0.2"/>
  <cols>
    <col min="1" max="1" width="23.7109375" bestFit="1" customWidth="1"/>
    <col min="2" max="2" width="21" bestFit="1" customWidth="1"/>
    <col min="4" max="4" width="12.7109375" bestFit="1" customWidth="1"/>
    <col min="6" max="6" width="10.85546875" bestFit="1" customWidth="1"/>
    <col min="7" max="7" width="8" bestFit="1" customWidth="1"/>
    <col min="8" max="8" width="10.5703125" bestFit="1" customWidth="1"/>
  </cols>
  <sheetData>
    <row r="9" spans="1:9" ht="15" x14ac:dyDescent="0.25">
      <c r="A9" s="198" t="s">
        <v>148</v>
      </c>
      <c r="B9" s="198"/>
      <c r="C9" s="198"/>
      <c r="D9" s="198"/>
      <c r="E9" s="198"/>
      <c r="F9" s="198"/>
      <c r="G9" s="198"/>
      <c r="H9" s="198"/>
    </row>
    <row r="10" spans="1:9" ht="38.25" x14ac:dyDescent="0.2">
      <c r="A10" s="42"/>
      <c r="B10" s="93" t="s">
        <v>64</v>
      </c>
      <c r="C10" s="75" t="s">
        <v>66</v>
      </c>
      <c r="D10" s="75" t="s">
        <v>65</v>
      </c>
      <c r="E10" s="32"/>
      <c r="F10" s="3"/>
      <c r="G10" s="3"/>
      <c r="H10" s="3"/>
      <c r="I10" s="3"/>
    </row>
    <row r="11" spans="1:9" ht="14.25" x14ac:dyDescent="0.2">
      <c r="A11" s="46" t="s">
        <v>50</v>
      </c>
      <c r="B11" s="42"/>
      <c r="C11" s="42"/>
      <c r="D11" s="42"/>
      <c r="E11" s="3"/>
      <c r="F11" s="3"/>
      <c r="G11" s="3"/>
      <c r="H11" s="3"/>
      <c r="I11" s="3"/>
    </row>
    <row r="12" spans="1:9" ht="14.25" x14ac:dyDescent="0.2">
      <c r="A12" s="46" t="s">
        <v>62</v>
      </c>
      <c r="B12" s="42"/>
      <c r="C12" s="42"/>
      <c r="D12" s="42"/>
      <c r="E12" s="3"/>
      <c r="F12" s="3"/>
      <c r="G12" s="3"/>
      <c r="H12" s="3"/>
      <c r="I12" s="3"/>
    </row>
    <row r="13" spans="1:9" ht="14.25" x14ac:dyDescent="0.2">
      <c r="A13" s="46" t="s">
        <v>63</v>
      </c>
      <c r="B13" s="42"/>
      <c r="C13" s="42"/>
      <c r="D13" s="42"/>
      <c r="E13" s="3"/>
      <c r="F13" s="3"/>
      <c r="G13" s="3"/>
      <c r="H13" s="3"/>
      <c r="I13" s="3"/>
    </row>
    <row r="14" spans="1:9" ht="15" x14ac:dyDescent="0.25">
      <c r="A14" s="86"/>
      <c r="B14" s="86"/>
      <c r="C14" s="5"/>
      <c r="D14" s="5"/>
      <c r="E14" s="5"/>
      <c r="F14" s="6"/>
      <c r="G14" s="3"/>
      <c r="H14" s="3"/>
      <c r="I14" s="3"/>
    </row>
    <row r="15" spans="1:9" ht="14.25" x14ac:dyDescent="0.2">
      <c r="A15" s="42"/>
      <c r="B15" s="96" t="s">
        <v>12</v>
      </c>
      <c r="C15" s="200" t="s">
        <v>71</v>
      </c>
      <c r="D15" s="14" t="s">
        <v>13</v>
      </c>
      <c r="E15" s="14"/>
      <c r="F15" s="14"/>
      <c r="G15" s="14" t="s">
        <v>14</v>
      </c>
      <c r="H15" s="14" t="s">
        <v>15</v>
      </c>
      <c r="I15" s="3"/>
    </row>
    <row r="16" spans="1:9" ht="15" thickBot="1" x14ac:dyDescent="0.25">
      <c r="A16" s="45" t="s">
        <v>16</v>
      </c>
      <c r="B16" s="87" t="s">
        <v>13</v>
      </c>
      <c r="C16" s="201"/>
      <c r="D16" s="15" t="s">
        <v>17</v>
      </c>
      <c r="E16" s="15" t="s">
        <v>18</v>
      </c>
      <c r="F16" s="15" t="s">
        <v>19</v>
      </c>
      <c r="G16" s="15" t="s">
        <v>20</v>
      </c>
      <c r="H16" s="15" t="s">
        <v>21</v>
      </c>
      <c r="I16" s="3"/>
    </row>
    <row r="17" spans="1:9" ht="15" thickTop="1" x14ac:dyDescent="0.2">
      <c r="A17" s="46" t="s">
        <v>70</v>
      </c>
      <c r="B17" s="88">
        <v>0.45</v>
      </c>
      <c r="C17" s="89" t="s">
        <v>72</v>
      </c>
      <c r="D17" s="42">
        <f>SUM(4*B11)+(4*B12)+(4*B13)</f>
        <v>0</v>
      </c>
      <c r="E17" s="42">
        <f>SUM(4*C11)+(C12*4)+(4*C13)</f>
        <v>0</v>
      </c>
      <c r="F17" s="42">
        <f>D17-E17</f>
        <v>0</v>
      </c>
      <c r="G17" s="190">
        <f>IF(D17&lt;&gt;0,F17/D17,0)</f>
        <v>0</v>
      </c>
      <c r="H17" s="152">
        <f>SUM(G17*B17)</f>
        <v>0</v>
      </c>
      <c r="I17" s="3"/>
    </row>
    <row r="18" spans="1:9" ht="14.25" x14ac:dyDescent="0.2">
      <c r="A18" s="46" t="s">
        <v>67</v>
      </c>
      <c r="B18" s="88">
        <v>0.18</v>
      </c>
      <c r="C18" s="90">
        <v>12</v>
      </c>
      <c r="D18" s="42">
        <f>SUM(C18*B11)</f>
        <v>0</v>
      </c>
      <c r="E18" s="42">
        <f>SUM(12*C11)</f>
        <v>0</v>
      </c>
      <c r="F18" s="42">
        <f t="shared" ref="F18:F20" si="0">D18-E18</f>
        <v>0</v>
      </c>
      <c r="G18" s="190">
        <f>IF(D18&lt;&gt;0,F18/D18,0)</f>
        <v>0</v>
      </c>
      <c r="H18" s="152">
        <f t="shared" ref="H18:H20" si="1">SUM(G18*B18)</f>
        <v>0</v>
      </c>
      <c r="I18" s="3"/>
    </row>
    <row r="19" spans="1:9" ht="14.25" x14ac:dyDescent="0.2">
      <c r="A19" s="46" t="s">
        <v>68</v>
      </c>
      <c r="B19" s="88">
        <v>0.05</v>
      </c>
      <c r="C19" s="90">
        <v>12</v>
      </c>
      <c r="D19" s="42">
        <f>SUM(C19*B12)</f>
        <v>0</v>
      </c>
      <c r="E19" s="42">
        <f>SUM(12*C12)</f>
        <v>0</v>
      </c>
      <c r="F19" s="42">
        <f t="shared" si="0"/>
        <v>0</v>
      </c>
      <c r="G19" s="190">
        <f>IF(D19&lt;&gt;0,F19/D19,0)</f>
        <v>0</v>
      </c>
      <c r="H19" s="152">
        <f t="shared" si="1"/>
        <v>0</v>
      </c>
      <c r="I19" s="3"/>
    </row>
    <row r="20" spans="1:9" ht="14.25" x14ac:dyDescent="0.2">
      <c r="A20" s="46" t="s">
        <v>69</v>
      </c>
      <c r="B20" s="88">
        <v>0.32</v>
      </c>
      <c r="C20" s="90">
        <v>12</v>
      </c>
      <c r="D20" s="42">
        <f>SUM(B13*C20)</f>
        <v>0</v>
      </c>
      <c r="E20" s="42">
        <f>SUM(12*C13)</f>
        <v>0</v>
      </c>
      <c r="F20" s="42">
        <f t="shared" si="0"/>
        <v>0</v>
      </c>
      <c r="G20" s="190">
        <f>IF(D20&lt;&gt;0,F20/D20,0)</f>
        <v>0</v>
      </c>
      <c r="H20" s="152">
        <f t="shared" si="1"/>
        <v>0</v>
      </c>
      <c r="I20" s="3"/>
    </row>
    <row r="21" spans="1:9" ht="15" thickBot="1" x14ac:dyDescent="0.25">
      <c r="A21" s="46"/>
      <c r="B21" s="88"/>
      <c r="C21" s="90"/>
      <c r="D21" s="42"/>
      <c r="E21" s="42"/>
      <c r="F21" s="42"/>
      <c r="G21" s="151"/>
      <c r="H21" s="91"/>
      <c r="I21" s="3"/>
    </row>
    <row r="22" spans="1:9" ht="15" x14ac:dyDescent="0.25">
      <c r="A22" s="42" t="s">
        <v>22</v>
      </c>
      <c r="B22" s="92">
        <f>SUM(B17:B20)</f>
        <v>1</v>
      </c>
      <c r="C22" s="42"/>
      <c r="D22" s="215" t="s">
        <v>23</v>
      </c>
      <c r="E22" s="215"/>
      <c r="F22" s="215"/>
      <c r="G22" s="79">
        <f>SUM(H17:H20)</f>
        <v>0</v>
      </c>
      <c r="H22" s="3"/>
      <c r="I22" s="3"/>
    </row>
    <row r="23" spans="1:9" ht="14.25" x14ac:dyDescent="0.2">
      <c r="A23" s="79" t="s">
        <v>24</v>
      </c>
      <c r="B23" s="42"/>
      <c r="C23" s="3"/>
      <c r="D23" s="3" t="s">
        <v>24</v>
      </c>
      <c r="E23" s="3"/>
      <c r="F23" s="3"/>
      <c r="G23" s="2" t="s">
        <v>24</v>
      </c>
      <c r="H23" s="3"/>
      <c r="I23" s="3"/>
    </row>
    <row r="24" spans="1:9" ht="14.25" x14ac:dyDescent="0.2">
      <c r="A24" s="42"/>
      <c r="B24" s="42" t="s">
        <v>11</v>
      </c>
      <c r="C24" s="42"/>
      <c r="D24" s="127">
        <v>11640</v>
      </c>
      <c r="E24" s="3"/>
      <c r="F24" s="3"/>
      <c r="G24" s="3"/>
      <c r="H24" s="3"/>
      <c r="I24" s="3"/>
    </row>
    <row r="25" spans="1:9" ht="14.25" x14ac:dyDescent="0.2">
      <c r="A25" s="84" t="s">
        <v>25</v>
      </c>
      <c r="B25" s="42" t="s">
        <v>26</v>
      </c>
      <c r="C25" s="42"/>
      <c r="D25" s="85">
        <f>G22</f>
        <v>0</v>
      </c>
      <c r="E25" s="3"/>
      <c r="F25" s="3"/>
      <c r="G25" s="3"/>
      <c r="H25" s="3"/>
      <c r="I25" s="3"/>
    </row>
    <row r="26" spans="1:9" ht="15" x14ac:dyDescent="0.25">
      <c r="A26" s="42"/>
      <c r="B26" s="42" t="s">
        <v>27</v>
      </c>
      <c r="C26" s="42"/>
      <c r="D26" s="146" t="e">
        <f>SUM(D24/D25)</f>
        <v>#DIV/0!</v>
      </c>
      <c r="E26" s="3"/>
      <c r="F26" s="3"/>
      <c r="G26" s="3"/>
      <c r="H26" s="3"/>
      <c r="I26" s="3"/>
    </row>
    <row r="27" spans="1:9" ht="14.25" x14ac:dyDescent="0.2">
      <c r="A27" s="80"/>
      <c r="B27" s="80"/>
    </row>
    <row r="28" spans="1:9" ht="29.25" thickBot="1" x14ac:dyDescent="0.25">
      <c r="A28" s="42" t="s">
        <v>29</v>
      </c>
      <c r="B28" s="109"/>
      <c r="C28" s="106" t="s">
        <v>32</v>
      </c>
      <c r="D28" s="106" t="s">
        <v>50</v>
      </c>
      <c r="E28" s="106" t="s">
        <v>62</v>
      </c>
      <c r="F28" s="106" t="s">
        <v>63</v>
      </c>
      <c r="G28" s="4"/>
    </row>
    <row r="29" spans="1:9" ht="15" thickTop="1" x14ac:dyDescent="0.2">
      <c r="A29" s="42" t="s">
        <v>30</v>
      </c>
      <c r="B29" s="144" t="e">
        <f>D26</f>
        <v>#DIV/0!</v>
      </c>
      <c r="C29" s="145" t="e">
        <f>B29*B17</f>
        <v>#DIV/0!</v>
      </c>
      <c r="D29" s="145" t="e">
        <f>B29*B18</f>
        <v>#DIV/0!</v>
      </c>
      <c r="E29" s="145" t="e">
        <f>B29*B19</f>
        <v>#DIV/0!</v>
      </c>
      <c r="F29" s="145" t="e">
        <f>B29*B20</f>
        <v>#DIV/0!</v>
      </c>
      <c r="G29" s="18"/>
    </row>
    <row r="30" spans="1:9" ht="14.25" x14ac:dyDescent="0.2">
      <c r="A30" s="42" t="s">
        <v>31</v>
      </c>
      <c r="B30" s="42"/>
      <c r="C30" s="95" t="e">
        <f>C29/D17</f>
        <v>#DIV/0!</v>
      </c>
      <c r="D30" s="95" t="e">
        <f>SUM(D29/D18)</f>
        <v>#DIV/0!</v>
      </c>
      <c r="E30" s="95" t="e">
        <f>SUM(E29/D19)</f>
        <v>#DIV/0!</v>
      </c>
      <c r="F30" s="95" t="e">
        <f>SUM(F29/D20)</f>
        <v>#DIV/0!</v>
      </c>
      <c r="G30" s="4"/>
    </row>
    <row r="33" spans="1:9" ht="15" x14ac:dyDescent="0.25">
      <c r="A33" s="198" t="s">
        <v>149</v>
      </c>
      <c r="B33" s="198"/>
      <c r="C33" s="198"/>
      <c r="D33" s="198"/>
      <c r="E33" s="198"/>
      <c r="F33" s="198"/>
      <c r="G33" s="198"/>
      <c r="H33" s="198"/>
    </row>
    <row r="34" spans="1:9" ht="38.25" x14ac:dyDescent="0.2">
      <c r="A34" s="42"/>
      <c r="B34" s="93" t="s">
        <v>64</v>
      </c>
      <c r="C34" s="75" t="s">
        <v>66</v>
      </c>
      <c r="D34" s="75" t="s">
        <v>65</v>
      </c>
      <c r="E34" s="32"/>
      <c r="F34" s="3"/>
      <c r="G34" s="3"/>
      <c r="H34" s="3"/>
      <c r="I34" s="3"/>
    </row>
    <row r="35" spans="1:9" ht="14.25" x14ac:dyDescent="0.2">
      <c r="A35" s="46" t="s">
        <v>50</v>
      </c>
      <c r="B35" s="42"/>
      <c r="C35" s="42"/>
      <c r="D35" s="42"/>
      <c r="E35" s="3"/>
      <c r="F35" s="3"/>
      <c r="G35" s="3"/>
      <c r="H35" s="3"/>
      <c r="I35" s="3"/>
    </row>
    <row r="36" spans="1:9" ht="14.25" x14ac:dyDescent="0.2">
      <c r="A36" s="46" t="s">
        <v>62</v>
      </c>
      <c r="B36" s="42"/>
      <c r="C36" s="42"/>
      <c r="D36" s="42"/>
      <c r="E36" s="3"/>
      <c r="F36" s="3"/>
      <c r="G36" s="3"/>
      <c r="H36" s="3"/>
      <c r="I36" s="3"/>
    </row>
    <row r="37" spans="1:9" ht="14.25" x14ac:dyDescent="0.2">
      <c r="A37" s="46" t="s">
        <v>63</v>
      </c>
      <c r="B37" s="42"/>
      <c r="C37" s="42"/>
      <c r="D37" s="42"/>
      <c r="E37" s="3"/>
      <c r="F37" s="3"/>
      <c r="G37" s="3"/>
      <c r="H37" s="3"/>
      <c r="I37" s="3"/>
    </row>
    <row r="38" spans="1:9" ht="15" x14ac:dyDescent="0.25">
      <c r="A38" s="86"/>
      <c r="B38" s="86"/>
      <c r="C38" s="5"/>
      <c r="D38" s="5"/>
      <c r="E38" s="5"/>
      <c r="F38" s="6"/>
      <c r="G38" s="3"/>
      <c r="H38" s="3"/>
      <c r="I38" s="3"/>
    </row>
    <row r="39" spans="1:9" ht="14.25" x14ac:dyDescent="0.2">
      <c r="A39" s="42"/>
      <c r="B39" s="96" t="s">
        <v>12</v>
      </c>
      <c r="C39" s="200" t="s">
        <v>71</v>
      </c>
      <c r="D39" s="14" t="s">
        <v>13</v>
      </c>
      <c r="E39" s="14"/>
      <c r="F39" s="14"/>
      <c r="G39" s="14" t="s">
        <v>14</v>
      </c>
      <c r="H39" s="14" t="s">
        <v>15</v>
      </c>
      <c r="I39" s="3"/>
    </row>
    <row r="40" spans="1:9" ht="15" thickBot="1" x14ac:dyDescent="0.25">
      <c r="A40" s="45" t="s">
        <v>16</v>
      </c>
      <c r="B40" s="87" t="s">
        <v>13</v>
      </c>
      <c r="C40" s="201"/>
      <c r="D40" s="15" t="s">
        <v>17</v>
      </c>
      <c r="E40" s="15" t="s">
        <v>18</v>
      </c>
      <c r="F40" s="15" t="s">
        <v>19</v>
      </c>
      <c r="G40" s="15" t="s">
        <v>20</v>
      </c>
      <c r="H40" s="15" t="s">
        <v>21</v>
      </c>
      <c r="I40" s="3"/>
    </row>
    <row r="41" spans="1:9" ht="15" thickTop="1" x14ac:dyDescent="0.2">
      <c r="A41" s="46" t="s">
        <v>70</v>
      </c>
      <c r="B41" s="88">
        <v>0.45</v>
      </c>
      <c r="C41" s="89" t="s">
        <v>72</v>
      </c>
      <c r="D41" s="42">
        <f>SUM(4*B35)+(4*B36)+(4*B37)</f>
        <v>0</v>
      </c>
      <c r="E41" s="42">
        <f>SUM(4*C35)+(C36*4)+(4*C37)</f>
        <v>0</v>
      </c>
      <c r="F41" s="42">
        <f>D41-E41</f>
        <v>0</v>
      </c>
      <c r="G41" s="190">
        <f>IF(D41&lt;&gt;0,F41/D41,0)</f>
        <v>0</v>
      </c>
      <c r="H41" s="152">
        <f>SUM(G41*B41)</f>
        <v>0</v>
      </c>
      <c r="I41" s="3"/>
    </row>
    <row r="42" spans="1:9" ht="14.25" x14ac:dyDescent="0.2">
      <c r="A42" s="46" t="s">
        <v>67</v>
      </c>
      <c r="B42" s="88">
        <v>0.18</v>
      </c>
      <c r="C42" s="90">
        <v>12</v>
      </c>
      <c r="D42" s="42">
        <f>SUM(C42*B35)</f>
        <v>0</v>
      </c>
      <c r="E42" s="42">
        <f>SUM(12*C35)</f>
        <v>0</v>
      </c>
      <c r="F42" s="42">
        <f t="shared" ref="F42:F44" si="2">D42-E42</f>
        <v>0</v>
      </c>
      <c r="G42" s="190">
        <f>IF(D42&lt;&gt;0,F42/D42,0)</f>
        <v>0</v>
      </c>
      <c r="H42" s="152">
        <f t="shared" ref="H42:H44" si="3">SUM(G42*B42)</f>
        <v>0</v>
      </c>
      <c r="I42" s="3"/>
    </row>
    <row r="43" spans="1:9" ht="14.25" x14ac:dyDescent="0.2">
      <c r="A43" s="46" t="s">
        <v>68</v>
      </c>
      <c r="B43" s="88">
        <v>0.05</v>
      </c>
      <c r="C43" s="90">
        <v>12</v>
      </c>
      <c r="D43" s="42">
        <f>SUM(C43*B36)</f>
        <v>0</v>
      </c>
      <c r="E43" s="42">
        <f>SUM(12*C36)</f>
        <v>0</v>
      </c>
      <c r="F43" s="42">
        <f t="shared" si="2"/>
        <v>0</v>
      </c>
      <c r="G43" s="190">
        <f>IF(D43&lt;&gt;0,F43/D43,0)</f>
        <v>0</v>
      </c>
      <c r="H43" s="152">
        <f t="shared" si="3"/>
        <v>0</v>
      </c>
      <c r="I43" s="3"/>
    </row>
    <row r="44" spans="1:9" ht="14.25" x14ac:dyDescent="0.2">
      <c r="A44" s="46" t="s">
        <v>69</v>
      </c>
      <c r="B44" s="88">
        <v>0.32</v>
      </c>
      <c r="C44" s="90">
        <v>12</v>
      </c>
      <c r="D44" s="42">
        <f>SUM(B37*C44)</f>
        <v>0</v>
      </c>
      <c r="E44" s="42">
        <f>SUM(12*C37)</f>
        <v>0</v>
      </c>
      <c r="F44" s="42">
        <f t="shared" si="2"/>
        <v>0</v>
      </c>
      <c r="G44" s="190">
        <f>IF(D44&lt;&gt;0,F44/D44,0)</f>
        <v>0</v>
      </c>
      <c r="H44" s="152">
        <f t="shared" si="3"/>
        <v>0</v>
      </c>
      <c r="I44" s="3"/>
    </row>
    <row r="45" spans="1:9" ht="15" thickBot="1" x14ac:dyDescent="0.25">
      <c r="A45" s="46"/>
      <c r="B45" s="88"/>
      <c r="C45" s="90"/>
      <c r="D45" s="42"/>
      <c r="E45" s="42"/>
      <c r="F45" s="42"/>
      <c r="G45" s="151"/>
      <c r="H45" s="91"/>
      <c r="I45" s="3"/>
    </row>
    <row r="46" spans="1:9" ht="15" x14ac:dyDescent="0.25">
      <c r="A46" s="42" t="s">
        <v>22</v>
      </c>
      <c r="B46" s="92">
        <f>SUM(B41:B44)</f>
        <v>1</v>
      </c>
      <c r="C46" s="42"/>
      <c r="D46" s="215" t="s">
        <v>23</v>
      </c>
      <c r="E46" s="215"/>
      <c r="F46" s="215"/>
      <c r="G46" s="79">
        <f>SUM(H41:H44)</f>
        <v>0</v>
      </c>
      <c r="H46" s="3"/>
      <c r="I46" s="3"/>
    </row>
    <row r="47" spans="1:9" ht="14.25" x14ac:dyDescent="0.2">
      <c r="A47" s="79" t="s">
        <v>24</v>
      </c>
      <c r="B47" s="42"/>
      <c r="C47" s="3"/>
      <c r="D47" s="3" t="s">
        <v>24</v>
      </c>
      <c r="E47" s="3"/>
      <c r="F47" s="3"/>
      <c r="G47" s="2" t="s">
        <v>24</v>
      </c>
      <c r="H47" s="3"/>
      <c r="I47" s="3"/>
    </row>
    <row r="48" spans="1:9" ht="14.25" x14ac:dyDescent="0.2">
      <c r="A48" s="42"/>
      <c r="B48" s="42" t="s">
        <v>11</v>
      </c>
      <c r="C48" s="42"/>
      <c r="D48" s="127">
        <v>11640</v>
      </c>
      <c r="E48" s="3"/>
      <c r="F48" s="3"/>
      <c r="G48" s="3"/>
      <c r="H48" s="3"/>
      <c r="I48" s="3"/>
    </row>
    <row r="49" spans="1:9" ht="14.25" x14ac:dyDescent="0.2">
      <c r="A49" s="84" t="s">
        <v>25</v>
      </c>
      <c r="B49" s="42" t="s">
        <v>26</v>
      </c>
      <c r="C49" s="42"/>
      <c r="D49" s="85">
        <f>G46</f>
        <v>0</v>
      </c>
      <c r="E49" s="3"/>
      <c r="F49" s="3"/>
      <c r="G49" s="3"/>
      <c r="H49" s="3"/>
      <c r="I49" s="3"/>
    </row>
    <row r="50" spans="1:9" ht="15" x14ac:dyDescent="0.25">
      <c r="A50" s="42"/>
      <c r="B50" s="42" t="s">
        <v>27</v>
      </c>
      <c r="C50" s="42"/>
      <c r="D50" s="146" t="e">
        <f>SUM(D48/D49)</f>
        <v>#DIV/0!</v>
      </c>
      <c r="E50" s="3"/>
      <c r="F50" s="3"/>
      <c r="G50" s="3"/>
      <c r="H50" s="3"/>
      <c r="I50" s="3"/>
    </row>
    <row r="51" spans="1:9" ht="14.25" x14ac:dyDescent="0.2">
      <c r="A51" s="80"/>
      <c r="B51" s="80"/>
    </row>
    <row r="52" spans="1:9" ht="29.25" thickBot="1" x14ac:dyDescent="0.25">
      <c r="A52" s="42" t="s">
        <v>29</v>
      </c>
      <c r="B52" s="109"/>
      <c r="C52" s="106" t="s">
        <v>32</v>
      </c>
      <c r="D52" s="106" t="s">
        <v>50</v>
      </c>
      <c r="E52" s="106" t="s">
        <v>62</v>
      </c>
      <c r="F52" s="106" t="s">
        <v>63</v>
      </c>
      <c r="G52" s="4"/>
    </row>
    <row r="53" spans="1:9" ht="15" thickTop="1" x14ac:dyDescent="0.2">
      <c r="A53" s="42" t="s">
        <v>30</v>
      </c>
      <c r="B53" s="144" t="e">
        <f>D50</f>
        <v>#DIV/0!</v>
      </c>
      <c r="C53" s="145" t="e">
        <f>B53*B41</f>
        <v>#DIV/0!</v>
      </c>
      <c r="D53" s="145" t="e">
        <f>B53*B42</f>
        <v>#DIV/0!</v>
      </c>
      <c r="E53" s="145" t="e">
        <f>B53*B43</f>
        <v>#DIV/0!</v>
      </c>
      <c r="F53" s="145" t="e">
        <f>B53*B44</f>
        <v>#DIV/0!</v>
      </c>
      <c r="G53" s="18"/>
    </row>
    <row r="54" spans="1:9" ht="14.25" x14ac:dyDescent="0.2">
      <c r="A54" s="42" t="s">
        <v>31</v>
      </c>
      <c r="B54" s="42"/>
      <c r="C54" s="95" t="e">
        <f>C53/D41</f>
        <v>#DIV/0!</v>
      </c>
      <c r="D54" s="95" t="e">
        <f>SUM(D53/D42)</f>
        <v>#DIV/0!</v>
      </c>
      <c r="E54" s="95" t="e">
        <f>SUM(E53/D43)</f>
        <v>#DIV/0!</v>
      </c>
      <c r="F54" s="95" t="e">
        <f>SUM(F53/D44)</f>
        <v>#DIV/0!</v>
      </c>
      <c r="G54" s="4"/>
    </row>
    <row r="57" spans="1:9" ht="15" x14ac:dyDescent="0.25">
      <c r="A57" s="198" t="s">
        <v>150</v>
      </c>
      <c r="B57" s="198"/>
      <c r="C57" s="198"/>
      <c r="D57" s="198"/>
      <c r="E57" s="198"/>
      <c r="F57" s="198"/>
      <c r="G57" s="198"/>
      <c r="H57" s="198"/>
    </row>
    <row r="58" spans="1:9" ht="38.25" x14ac:dyDescent="0.2">
      <c r="A58" s="42"/>
      <c r="B58" s="93" t="s">
        <v>64</v>
      </c>
      <c r="C58" s="75" t="s">
        <v>66</v>
      </c>
      <c r="D58" s="75" t="s">
        <v>65</v>
      </c>
      <c r="E58" s="32"/>
      <c r="F58" s="3"/>
      <c r="G58" s="3"/>
      <c r="H58" s="3"/>
      <c r="I58" s="3"/>
    </row>
    <row r="59" spans="1:9" ht="14.25" x14ac:dyDescent="0.2">
      <c r="A59" s="46" t="s">
        <v>50</v>
      </c>
      <c r="B59" s="42"/>
      <c r="C59" s="42"/>
      <c r="D59" s="42"/>
      <c r="E59" s="3"/>
      <c r="F59" s="3"/>
      <c r="G59" s="3"/>
      <c r="H59" s="3"/>
      <c r="I59" s="3"/>
    </row>
    <row r="60" spans="1:9" ht="14.25" x14ac:dyDescent="0.2">
      <c r="A60" s="46" t="s">
        <v>62</v>
      </c>
      <c r="B60" s="42"/>
      <c r="C60" s="42"/>
      <c r="D60" s="42"/>
      <c r="E60" s="3"/>
      <c r="F60" s="3"/>
      <c r="G60" s="3"/>
      <c r="H60" s="3"/>
      <c r="I60" s="3"/>
    </row>
    <row r="61" spans="1:9" ht="14.25" x14ac:dyDescent="0.2">
      <c r="A61" s="46" t="s">
        <v>63</v>
      </c>
      <c r="B61" s="42"/>
      <c r="C61" s="42"/>
      <c r="D61" s="42"/>
      <c r="E61" s="3"/>
      <c r="F61" s="3"/>
      <c r="G61" s="3"/>
      <c r="H61" s="3"/>
      <c r="I61" s="3"/>
    </row>
    <row r="62" spans="1:9" ht="15" x14ac:dyDescent="0.25">
      <c r="A62" s="86"/>
      <c r="B62" s="86"/>
      <c r="C62" s="5"/>
      <c r="D62" s="5"/>
      <c r="E62" s="5"/>
      <c r="F62" s="6"/>
      <c r="G62" s="3"/>
      <c r="H62" s="3"/>
      <c r="I62" s="3"/>
    </row>
    <row r="63" spans="1:9" ht="14.25" x14ac:dyDescent="0.2">
      <c r="A63" s="42"/>
      <c r="B63" s="96" t="s">
        <v>12</v>
      </c>
      <c r="C63" s="200" t="s">
        <v>71</v>
      </c>
      <c r="D63" s="14" t="s">
        <v>13</v>
      </c>
      <c r="E63" s="14"/>
      <c r="F63" s="14"/>
      <c r="G63" s="14" t="s">
        <v>14</v>
      </c>
      <c r="H63" s="14" t="s">
        <v>15</v>
      </c>
      <c r="I63" s="3"/>
    </row>
    <row r="64" spans="1:9" ht="15" thickBot="1" x14ac:dyDescent="0.25">
      <c r="A64" s="45" t="s">
        <v>16</v>
      </c>
      <c r="B64" s="87" t="s">
        <v>13</v>
      </c>
      <c r="C64" s="201"/>
      <c r="D64" s="15" t="s">
        <v>17</v>
      </c>
      <c r="E64" s="15" t="s">
        <v>18</v>
      </c>
      <c r="F64" s="15" t="s">
        <v>19</v>
      </c>
      <c r="G64" s="15" t="s">
        <v>20</v>
      </c>
      <c r="H64" s="15" t="s">
        <v>21</v>
      </c>
      <c r="I64" s="3"/>
    </row>
    <row r="65" spans="1:9" ht="15" thickTop="1" x14ac:dyDescent="0.2">
      <c r="A65" s="46" t="s">
        <v>70</v>
      </c>
      <c r="B65" s="88">
        <v>0.45</v>
      </c>
      <c r="C65" s="89" t="s">
        <v>72</v>
      </c>
      <c r="D65" s="42">
        <f>SUM(4*B59)+(4*B60)+(4*B61)</f>
        <v>0</v>
      </c>
      <c r="E65" s="42">
        <f>SUM(4*C59)+(C60*4)+(4*C61)</f>
        <v>0</v>
      </c>
      <c r="F65" s="42">
        <f>D65-E65</f>
        <v>0</v>
      </c>
      <c r="G65" s="190">
        <f>IF(D65&lt;&gt;0,F65/D65,0)</f>
        <v>0</v>
      </c>
      <c r="H65" s="152">
        <f>SUM(G65*B65)</f>
        <v>0</v>
      </c>
      <c r="I65" s="3"/>
    </row>
    <row r="66" spans="1:9" ht="14.25" x14ac:dyDescent="0.2">
      <c r="A66" s="46" t="s">
        <v>67</v>
      </c>
      <c r="B66" s="88">
        <v>0.18</v>
      </c>
      <c r="C66" s="90">
        <v>12</v>
      </c>
      <c r="D66" s="42">
        <f>SUM(C66*B59)</f>
        <v>0</v>
      </c>
      <c r="E66" s="42">
        <f>SUM(12*C59)</f>
        <v>0</v>
      </c>
      <c r="F66" s="42">
        <f t="shared" ref="F66:F68" si="4">D66-E66</f>
        <v>0</v>
      </c>
      <c r="G66" s="190">
        <f>IF(D66&lt;&gt;0,F66/D66,0)</f>
        <v>0</v>
      </c>
      <c r="H66" s="152">
        <f t="shared" ref="H66:H68" si="5">SUM(G66*B66)</f>
        <v>0</v>
      </c>
      <c r="I66" s="3"/>
    </row>
    <row r="67" spans="1:9" ht="14.25" x14ac:dyDescent="0.2">
      <c r="A67" s="46" t="s">
        <v>68</v>
      </c>
      <c r="B67" s="88">
        <v>0.05</v>
      </c>
      <c r="C67" s="90">
        <v>12</v>
      </c>
      <c r="D67" s="42">
        <f>SUM(C67*B60)</f>
        <v>0</v>
      </c>
      <c r="E67" s="42">
        <f>SUM(12*C60)</f>
        <v>0</v>
      </c>
      <c r="F67" s="42">
        <f t="shared" si="4"/>
        <v>0</v>
      </c>
      <c r="G67" s="190">
        <f>IF(D67&lt;&gt;0,F67/D67,0)</f>
        <v>0</v>
      </c>
      <c r="H67" s="152">
        <f t="shared" si="5"/>
        <v>0</v>
      </c>
      <c r="I67" s="3"/>
    </row>
    <row r="68" spans="1:9" ht="14.25" x14ac:dyDescent="0.2">
      <c r="A68" s="46" t="s">
        <v>69</v>
      </c>
      <c r="B68" s="88">
        <v>0.32</v>
      </c>
      <c r="C68" s="90">
        <v>12</v>
      </c>
      <c r="D68" s="42">
        <f>SUM(B61*C68)</f>
        <v>0</v>
      </c>
      <c r="E68" s="42">
        <f>SUM(12*C61)</f>
        <v>0</v>
      </c>
      <c r="F68" s="42">
        <f t="shared" si="4"/>
        <v>0</v>
      </c>
      <c r="G68" s="190">
        <f>IF(D68&lt;&gt;0,F68/D68,0)</f>
        <v>0</v>
      </c>
      <c r="H68" s="152">
        <f t="shared" si="5"/>
        <v>0</v>
      </c>
      <c r="I68" s="3"/>
    </row>
    <row r="69" spans="1:9" ht="15" thickBot="1" x14ac:dyDescent="0.25">
      <c r="A69" s="46"/>
      <c r="B69" s="88"/>
      <c r="C69" s="90"/>
      <c r="D69" s="42"/>
      <c r="E69" s="42"/>
      <c r="F69" s="42"/>
      <c r="G69" s="151"/>
      <c r="H69" s="91"/>
      <c r="I69" s="3"/>
    </row>
    <row r="70" spans="1:9" ht="15" x14ac:dyDescent="0.25">
      <c r="A70" s="42" t="s">
        <v>22</v>
      </c>
      <c r="B70" s="92">
        <f>SUM(B65:B68)</f>
        <v>1</v>
      </c>
      <c r="C70" s="42"/>
      <c r="D70" s="215" t="s">
        <v>23</v>
      </c>
      <c r="E70" s="215"/>
      <c r="F70" s="215"/>
      <c r="G70" s="79">
        <f>SUM(H65:H68)</f>
        <v>0</v>
      </c>
      <c r="H70" s="3"/>
      <c r="I70" s="3"/>
    </row>
    <row r="71" spans="1:9" ht="14.25" x14ac:dyDescent="0.2">
      <c r="A71" s="79" t="s">
        <v>24</v>
      </c>
      <c r="B71" s="42"/>
      <c r="C71" s="3"/>
      <c r="D71" s="3" t="s">
        <v>24</v>
      </c>
      <c r="E71" s="3"/>
      <c r="F71" s="3"/>
      <c r="G71" s="2" t="s">
        <v>24</v>
      </c>
      <c r="H71" s="3"/>
      <c r="I71" s="3"/>
    </row>
    <row r="72" spans="1:9" ht="14.25" x14ac:dyDescent="0.2">
      <c r="A72" s="42"/>
      <c r="B72" s="42" t="s">
        <v>11</v>
      </c>
      <c r="C72" s="42"/>
      <c r="D72" s="127">
        <v>11640</v>
      </c>
      <c r="E72" s="3"/>
      <c r="F72" s="3"/>
      <c r="G72" s="3"/>
      <c r="H72" s="3"/>
      <c r="I72" s="3"/>
    </row>
    <row r="73" spans="1:9" ht="14.25" x14ac:dyDescent="0.2">
      <c r="A73" s="84" t="s">
        <v>25</v>
      </c>
      <c r="B73" s="42" t="s">
        <v>26</v>
      </c>
      <c r="C73" s="42"/>
      <c r="D73" s="85">
        <f>G70</f>
        <v>0</v>
      </c>
      <c r="E73" s="3"/>
      <c r="F73" s="3"/>
      <c r="G73" s="3"/>
      <c r="H73" s="3"/>
      <c r="I73" s="3"/>
    </row>
    <row r="74" spans="1:9" ht="15" x14ac:dyDescent="0.25">
      <c r="A74" s="42"/>
      <c r="B74" s="42" t="s">
        <v>27</v>
      </c>
      <c r="C74" s="42"/>
      <c r="D74" s="146" t="e">
        <f>SUM(D72/D73)</f>
        <v>#DIV/0!</v>
      </c>
      <c r="E74" s="3"/>
      <c r="F74" s="3"/>
      <c r="G74" s="3"/>
      <c r="H74" s="3"/>
      <c r="I74" s="3"/>
    </row>
    <row r="75" spans="1:9" ht="14.25" x14ac:dyDescent="0.2">
      <c r="A75" s="80"/>
      <c r="B75" s="80"/>
    </row>
    <row r="76" spans="1:9" ht="29.25" thickBot="1" x14ac:dyDescent="0.25">
      <c r="A76" s="42" t="s">
        <v>29</v>
      </c>
      <c r="B76" s="109"/>
      <c r="C76" s="106" t="s">
        <v>32</v>
      </c>
      <c r="D76" s="106" t="s">
        <v>50</v>
      </c>
      <c r="E76" s="106" t="s">
        <v>62</v>
      </c>
      <c r="F76" s="106" t="s">
        <v>63</v>
      </c>
      <c r="G76" s="4"/>
    </row>
    <row r="77" spans="1:9" ht="15" thickTop="1" x14ac:dyDescent="0.2">
      <c r="A77" s="42" t="s">
        <v>30</v>
      </c>
      <c r="B77" s="144" t="e">
        <f>D74</f>
        <v>#DIV/0!</v>
      </c>
      <c r="C77" s="145" t="e">
        <f>B77*B65</f>
        <v>#DIV/0!</v>
      </c>
      <c r="D77" s="145" t="e">
        <f>B77*B66</f>
        <v>#DIV/0!</v>
      </c>
      <c r="E77" s="145" t="e">
        <f>B77*B67</f>
        <v>#DIV/0!</v>
      </c>
      <c r="F77" s="145" t="e">
        <f>B77*B68</f>
        <v>#DIV/0!</v>
      </c>
      <c r="G77" s="18"/>
    </row>
    <row r="78" spans="1:9" ht="14.25" x14ac:dyDescent="0.2">
      <c r="A78" s="42" t="s">
        <v>31</v>
      </c>
      <c r="B78" s="42"/>
      <c r="C78" s="95" t="e">
        <f>C77/D65</f>
        <v>#DIV/0!</v>
      </c>
      <c r="D78" s="95" t="e">
        <f>SUM(D77/D66)</f>
        <v>#DIV/0!</v>
      </c>
      <c r="E78" s="95" t="e">
        <f>SUM(E77/D67)</f>
        <v>#DIV/0!</v>
      </c>
      <c r="F78" s="95" t="e">
        <f>SUM(F77/D68)</f>
        <v>#DIV/0!</v>
      </c>
      <c r="G78" s="4"/>
    </row>
  </sheetData>
  <mergeCells count="9">
    <mergeCell ref="A9:H9"/>
    <mergeCell ref="A33:H33"/>
    <mergeCell ref="C39:C40"/>
    <mergeCell ref="D46:F46"/>
    <mergeCell ref="A57:H57"/>
    <mergeCell ref="C63:C64"/>
    <mergeCell ref="D70:F70"/>
    <mergeCell ref="C15:C16"/>
    <mergeCell ref="D22:F2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11" sqref="B11"/>
    </sheetView>
  </sheetViews>
  <sheetFormatPr defaultRowHeight="15" x14ac:dyDescent="0.2"/>
  <cols>
    <col min="1" max="1" width="31.28515625" bestFit="1" customWidth="1"/>
    <col min="2" max="2" width="17.140625" style="50" bestFit="1" customWidth="1"/>
    <col min="3" max="4" width="15.5703125" style="52" bestFit="1" customWidth="1"/>
  </cols>
  <sheetData>
    <row r="1" spans="1:4" ht="15.75" x14ac:dyDescent="0.2">
      <c r="A1" s="216" t="s">
        <v>80</v>
      </c>
      <c r="B1" s="216"/>
      <c r="C1" s="216"/>
      <c r="D1" s="216"/>
    </row>
    <row r="2" spans="1:4" ht="15.75" x14ac:dyDescent="0.2">
      <c r="A2" s="48"/>
      <c r="B2" s="53">
        <v>2012</v>
      </c>
      <c r="C2" s="53">
        <v>2013</v>
      </c>
      <c r="D2" s="53">
        <v>2014</v>
      </c>
    </row>
    <row r="3" spans="1:4" ht="15.75" x14ac:dyDescent="0.25">
      <c r="A3" s="36" t="s">
        <v>38</v>
      </c>
    </row>
    <row r="4" spans="1:4" s="54" customFormat="1" ht="15.75" x14ac:dyDescent="0.25">
      <c r="A4" s="49" t="s">
        <v>32</v>
      </c>
      <c r="B4" s="55">
        <v>40500</v>
      </c>
      <c r="C4" s="55">
        <f>SUM(B4*1.1)</f>
        <v>44550</v>
      </c>
      <c r="D4" s="55">
        <f>SUM(C4*1.12)</f>
        <v>49896.000000000007</v>
      </c>
    </row>
    <row r="5" spans="1:4" s="54" customFormat="1" ht="15.75" x14ac:dyDescent="0.25">
      <c r="A5" s="49" t="s">
        <v>50</v>
      </c>
      <c r="B5" s="55">
        <v>16200</v>
      </c>
      <c r="C5" s="55">
        <f t="shared" ref="C5:C29" si="0">SUM(B5*1.1)</f>
        <v>17820</v>
      </c>
      <c r="D5" s="55">
        <f t="shared" ref="D5:D29" si="1">SUM(C5*1.12)</f>
        <v>19958.400000000001</v>
      </c>
    </row>
    <row r="6" spans="1:4" s="54" customFormat="1" ht="15.75" x14ac:dyDescent="0.25">
      <c r="A6" s="49" t="s">
        <v>62</v>
      </c>
      <c r="B6" s="55">
        <v>14515</v>
      </c>
      <c r="C6" s="55">
        <f t="shared" si="0"/>
        <v>15966.500000000002</v>
      </c>
      <c r="D6" s="55">
        <f t="shared" si="1"/>
        <v>17882.480000000003</v>
      </c>
    </row>
    <row r="7" spans="1:4" s="54" customFormat="1" ht="16.5" thickBot="1" x14ac:dyDescent="0.3">
      <c r="A7" s="49" t="s">
        <v>63</v>
      </c>
      <c r="B7" s="56">
        <v>28800</v>
      </c>
      <c r="C7" s="56">
        <f t="shared" si="0"/>
        <v>31680.000000000004</v>
      </c>
      <c r="D7" s="56">
        <f t="shared" si="1"/>
        <v>35481.600000000006</v>
      </c>
    </row>
    <row r="8" spans="1:4" ht="16.5" thickTop="1" x14ac:dyDescent="0.25">
      <c r="A8" s="36" t="s">
        <v>39</v>
      </c>
      <c r="B8" s="57">
        <f>SUM(B4:B7)</f>
        <v>100015</v>
      </c>
      <c r="C8" s="57">
        <f t="shared" si="0"/>
        <v>110016.50000000001</v>
      </c>
      <c r="D8" s="57">
        <f t="shared" si="1"/>
        <v>123218.48000000003</v>
      </c>
    </row>
    <row r="9" spans="1:4" x14ac:dyDescent="0.2">
      <c r="A9" s="37"/>
      <c r="B9" s="55"/>
      <c r="C9" s="55"/>
      <c r="D9" s="55"/>
    </row>
    <row r="10" spans="1:4" ht="15.75" x14ac:dyDescent="0.25">
      <c r="A10" s="36" t="s">
        <v>40</v>
      </c>
      <c r="B10" s="55"/>
      <c r="C10" s="55"/>
      <c r="D10" s="55"/>
    </row>
    <row r="11" spans="1:4" ht="15.75" thickBot="1" x14ac:dyDescent="0.25">
      <c r="A11" s="49" t="s">
        <v>41</v>
      </c>
      <c r="B11" s="56">
        <v>52138</v>
      </c>
      <c r="C11" s="56">
        <f t="shared" si="0"/>
        <v>57351.8</v>
      </c>
      <c r="D11" s="56">
        <f t="shared" si="1"/>
        <v>64234.016000000011</v>
      </c>
    </row>
    <row r="12" spans="1:4" ht="16.5" thickTop="1" x14ac:dyDescent="0.25">
      <c r="A12" s="36" t="s">
        <v>42</v>
      </c>
      <c r="B12" s="57">
        <f>SUM(B8-B11)</f>
        <v>47877</v>
      </c>
      <c r="C12" s="57">
        <f t="shared" si="0"/>
        <v>52664.700000000004</v>
      </c>
      <c r="D12" s="57">
        <f t="shared" si="1"/>
        <v>58984.464000000007</v>
      </c>
    </row>
    <row r="13" spans="1:4" ht="15.75" x14ac:dyDescent="0.25">
      <c r="A13" s="36"/>
      <c r="B13" s="55"/>
      <c r="C13" s="55"/>
      <c r="D13" s="55"/>
    </row>
    <row r="14" spans="1:4" ht="15.75" x14ac:dyDescent="0.25">
      <c r="A14" s="36" t="s">
        <v>43</v>
      </c>
      <c r="B14" s="55"/>
      <c r="C14" s="55"/>
      <c r="D14" s="55"/>
    </row>
    <row r="15" spans="1:4" x14ac:dyDescent="0.2">
      <c r="A15" s="49" t="s">
        <v>1</v>
      </c>
      <c r="B15" s="55">
        <v>9600</v>
      </c>
      <c r="C15" s="55">
        <f t="shared" si="0"/>
        <v>10560</v>
      </c>
      <c r="D15" s="55">
        <f t="shared" si="1"/>
        <v>11827.2</v>
      </c>
    </row>
    <row r="16" spans="1:4" x14ac:dyDescent="0.2">
      <c r="A16" s="49" t="s">
        <v>2</v>
      </c>
      <c r="B16" s="55">
        <v>2400</v>
      </c>
      <c r="C16" s="55">
        <f t="shared" si="0"/>
        <v>2640</v>
      </c>
      <c r="D16" s="55">
        <f t="shared" si="1"/>
        <v>2956.8</v>
      </c>
    </row>
    <row r="17" spans="1:4" x14ac:dyDescent="0.2">
      <c r="A17" s="49" t="s">
        <v>3</v>
      </c>
      <c r="B17" s="55">
        <v>1200</v>
      </c>
      <c r="C17" s="55">
        <f t="shared" si="0"/>
        <v>1320</v>
      </c>
      <c r="D17" s="55">
        <f t="shared" si="1"/>
        <v>1478.4</v>
      </c>
    </row>
    <row r="18" spans="1:4" x14ac:dyDescent="0.2">
      <c r="A18" s="49" t="s">
        <v>4</v>
      </c>
      <c r="B18" s="55">
        <v>1000</v>
      </c>
      <c r="C18" s="55">
        <f t="shared" si="0"/>
        <v>1100</v>
      </c>
      <c r="D18" s="55">
        <f t="shared" si="1"/>
        <v>1232.0000000000002</v>
      </c>
    </row>
    <row r="19" spans="1:4" x14ac:dyDescent="0.2">
      <c r="A19" s="49" t="s">
        <v>37</v>
      </c>
      <c r="B19" s="55">
        <v>1100</v>
      </c>
      <c r="C19" s="55">
        <f t="shared" si="0"/>
        <v>1210</v>
      </c>
      <c r="D19" s="55">
        <f t="shared" si="1"/>
        <v>1355.2</v>
      </c>
    </row>
    <row r="20" spans="1:4" x14ac:dyDescent="0.2">
      <c r="A20" s="49" t="s">
        <v>36</v>
      </c>
      <c r="B20" s="55">
        <v>2100</v>
      </c>
      <c r="C20" s="55">
        <f t="shared" si="0"/>
        <v>2310</v>
      </c>
      <c r="D20" s="55">
        <f t="shared" si="1"/>
        <v>2587.2000000000003</v>
      </c>
    </row>
    <row r="21" spans="1:4" x14ac:dyDescent="0.2">
      <c r="A21" s="49" t="s">
        <v>5</v>
      </c>
      <c r="B21" s="55">
        <v>12000</v>
      </c>
      <c r="C21" s="55">
        <f t="shared" si="0"/>
        <v>13200.000000000002</v>
      </c>
      <c r="D21" s="55">
        <f t="shared" si="1"/>
        <v>14784.000000000004</v>
      </c>
    </row>
    <row r="22" spans="1:4" x14ac:dyDescent="0.2">
      <c r="A22" s="49" t="s">
        <v>6</v>
      </c>
      <c r="B22" s="55">
        <v>12000</v>
      </c>
      <c r="C22" s="55">
        <f t="shared" si="0"/>
        <v>13200.000000000002</v>
      </c>
      <c r="D22" s="55">
        <f t="shared" si="1"/>
        <v>14784.000000000004</v>
      </c>
    </row>
    <row r="23" spans="1:4" x14ac:dyDescent="0.2">
      <c r="A23" s="49" t="s">
        <v>81</v>
      </c>
      <c r="B23" s="55">
        <v>1750</v>
      </c>
      <c r="C23" s="55">
        <f t="shared" si="0"/>
        <v>1925.0000000000002</v>
      </c>
      <c r="D23" s="55">
        <f t="shared" si="1"/>
        <v>2156.0000000000005</v>
      </c>
    </row>
    <row r="24" spans="1:4" x14ac:dyDescent="0.2">
      <c r="A24" s="49" t="s">
        <v>9</v>
      </c>
      <c r="B24" s="55">
        <v>1000</v>
      </c>
      <c r="C24" s="55">
        <f t="shared" si="0"/>
        <v>1100</v>
      </c>
      <c r="D24" s="55">
        <f t="shared" si="1"/>
        <v>1232.0000000000002</v>
      </c>
    </row>
    <row r="25" spans="1:4" x14ac:dyDescent="0.2">
      <c r="A25" s="49" t="s">
        <v>73</v>
      </c>
      <c r="B25" s="55">
        <v>850</v>
      </c>
      <c r="C25" s="55">
        <f t="shared" si="0"/>
        <v>935.00000000000011</v>
      </c>
      <c r="D25" s="55">
        <f t="shared" si="1"/>
        <v>1047.2000000000003</v>
      </c>
    </row>
    <row r="26" spans="1:4" ht="15.75" thickBot="1" x14ac:dyDescent="0.25">
      <c r="A26" s="49" t="s">
        <v>82</v>
      </c>
      <c r="B26" s="56">
        <v>900</v>
      </c>
      <c r="C26" s="56">
        <f t="shared" si="0"/>
        <v>990.00000000000011</v>
      </c>
      <c r="D26" s="56">
        <f t="shared" si="1"/>
        <v>1108.8000000000002</v>
      </c>
    </row>
    <row r="27" spans="1:4" ht="16.5" thickTop="1" x14ac:dyDescent="0.25">
      <c r="A27" s="36" t="s">
        <v>44</v>
      </c>
      <c r="B27" s="57">
        <f>SUM(B15:B26)</f>
        <v>45900</v>
      </c>
      <c r="C27" s="57">
        <f t="shared" si="0"/>
        <v>50490.000000000007</v>
      </c>
      <c r="D27" s="57">
        <f t="shared" si="1"/>
        <v>56548.80000000001</v>
      </c>
    </row>
    <row r="28" spans="1:4" ht="15.75" x14ac:dyDescent="0.25">
      <c r="A28" s="36"/>
      <c r="B28" s="55"/>
      <c r="C28" s="55"/>
      <c r="D28" s="55"/>
    </row>
    <row r="29" spans="1:4" ht="15.75" x14ac:dyDescent="0.25">
      <c r="A29" s="36" t="s">
        <v>45</v>
      </c>
      <c r="B29" s="57">
        <f>SUM(B12-B27)</f>
        <v>1977</v>
      </c>
      <c r="C29" s="57">
        <f t="shared" si="0"/>
        <v>2174.7000000000003</v>
      </c>
      <c r="D29" s="57">
        <f t="shared" si="1"/>
        <v>2435.6640000000007</v>
      </c>
    </row>
  </sheetData>
  <mergeCells count="1">
    <mergeCell ref="A1:D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C7" sqref="C7"/>
    </sheetView>
  </sheetViews>
  <sheetFormatPr defaultRowHeight="15" x14ac:dyDescent="0.2"/>
  <cols>
    <col min="1" max="1" width="45.85546875" style="59" customWidth="1"/>
    <col min="2" max="2" width="14.28515625" style="51" bestFit="1" customWidth="1"/>
    <col min="3" max="4" width="12.85546875" style="51" bestFit="1" customWidth="1"/>
    <col min="5" max="12" width="9.140625" style="51"/>
  </cols>
  <sheetData>
    <row r="1" spans="1:6" ht="18" x14ac:dyDescent="0.25">
      <c r="A1" s="217" t="s">
        <v>94</v>
      </c>
      <c r="B1" s="217"/>
      <c r="C1" s="217"/>
      <c r="D1" s="217"/>
      <c r="E1" s="217"/>
      <c r="F1" s="217"/>
    </row>
    <row r="2" spans="1:6" x14ac:dyDescent="0.2">
      <c r="B2" s="61">
        <v>2012</v>
      </c>
      <c r="C2" s="61">
        <v>2013</v>
      </c>
      <c r="D2" s="61">
        <v>2014</v>
      </c>
    </row>
    <row r="3" spans="1:6" ht="15.75" x14ac:dyDescent="0.25">
      <c r="A3" s="60" t="s">
        <v>83</v>
      </c>
    </row>
    <row r="4" spans="1:6" x14ac:dyDescent="0.2">
      <c r="A4" s="58" t="s">
        <v>98</v>
      </c>
      <c r="B4" s="62">
        <v>2300</v>
      </c>
      <c r="C4" s="66">
        <f>SUM(B4*0.9)</f>
        <v>2070</v>
      </c>
      <c r="D4" s="55">
        <f>SUM(C4*1.1)</f>
        <v>2277</v>
      </c>
    </row>
    <row r="5" spans="1:6" x14ac:dyDescent="0.2">
      <c r="A5" s="58" t="s">
        <v>90</v>
      </c>
      <c r="B5" s="55">
        <v>4500</v>
      </c>
      <c r="C5" s="66">
        <f>SUM(B5*1.12)</f>
        <v>5040.0000000000009</v>
      </c>
      <c r="D5" s="55">
        <f>SUM(C5*1.05)</f>
        <v>5292.0000000000009</v>
      </c>
    </row>
    <row r="6" spans="1:6" ht="15.75" thickBot="1" x14ac:dyDescent="0.25">
      <c r="A6" s="58" t="s">
        <v>102</v>
      </c>
      <c r="B6" s="65">
        <v>2800</v>
      </c>
      <c r="C6" s="67">
        <f>SUM(B6*1.3)</f>
        <v>3640</v>
      </c>
      <c r="D6" s="65">
        <f>SUM(C6*1.03)</f>
        <v>3749.2000000000003</v>
      </c>
    </row>
    <row r="7" spans="1:6" ht="15.75" x14ac:dyDescent="0.25">
      <c r="A7" s="60" t="s">
        <v>84</v>
      </c>
      <c r="B7" s="57">
        <f>SUM($B$4:$B$6)</f>
        <v>9600</v>
      </c>
      <c r="C7" s="57">
        <f>SUM($C$4:$C$6)</f>
        <v>10750</v>
      </c>
      <c r="D7" s="57">
        <f>SUM(D4:D6)</f>
        <v>11318.2</v>
      </c>
    </row>
    <row r="8" spans="1:6" x14ac:dyDescent="0.2">
      <c r="A8" s="58" t="s">
        <v>97</v>
      </c>
      <c r="B8" s="55">
        <v>2495</v>
      </c>
      <c r="C8" s="55">
        <v>3495</v>
      </c>
      <c r="D8" s="55">
        <v>3495</v>
      </c>
    </row>
    <row r="9" spans="1:6" ht="15.75" thickBot="1" x14ac:dyDescent="0.25">
      <c r="A9" s="58" t="s">
        <v>85</v>
      </c>
      <c r="B9" s="65">
        <v>3061</v>
      </c>
      <c r="C9" s="65">
        <v>3061</v>
      </c>
      <c r="D9" s="65">
        <v>3561</v>
      </c>
    </row>
    <row r="10" spans="1:6" ht="15.75" x14ac:dyDescent="0.25">
      <c r="A10" s="60" t="s">
        <v>92</v>
      </c>
      <c r="B10" s="57">
        <f>SUM($B$8:$B$9)</f>
        <v>5556</v>
      </c>
      <c r="C10" s="57">
        <f>SUM($C$8:$C$9)</f>
        <v>6556</v>
      </c>
      <c r="D10" s="57">
        <f>SUM(D8:D9)</f>
        <v>7056</v>
      </c>
    </row>
    <row r="11" spans="1:6" ht="16.5" thickBot="1" x14ac:dyDescent="0.3">
      <c r="A11" s="60" t="s">
        <v>91</v>
      </c>
      <c r="B11" s="64">
        <f>SUM($B$7+$B$10)</f>
        <v>15156</v>
      </c>
      <c r="C11" s="64">
        <f>SUM($C$7+$C$10)</f>
        <v>17306</v>
      </c>
      <c r="D11" s="64">
        <f>SUM(D7+D10)</f>
        <v>18374.2</v>
      </c>
    </row>
    <row r="12" spans="1:6" ht="16.5" thickTop="1" x14ac:dyDescent="0.25">
      <c r="A12" s="60"/>
      <c r="B12" s="57"/>
      <c r="C12" s="66"/>
      <c r="D12" s="55"/>
    </row>
    <row r="13" spans="1:6" ht="15.75" x14ac:dyDescent="0.25">
      <c r="A13" s="60" t="s">
        <v>86</v>
      </c>
      <c r="B13" s="55"/>
      <c r="C13" s="66"/>
      <c r="D13" s="55"/>
    </row>
    <row r="14" spans="1:6" x14ac:dyDescent="0.2">
      <c r="A14" s="58" t="s">
        <v>87</v>
      </c>
      <c r="B14" s="55">
        <v>1033</v>
      </c>
      <c r="C14" s="66">
        <f>SUM(B14*1.15)</f>
        <v>1187.9499999999998</v>
      </c>
      <c r="D14" s="55">
        <f>SUM(C14*1.11)</f>
        <v>1318.6244999999999</v>
      </c>
    </row>
    <row r="15" spans="1:6" x14ac:dyDescent="0.2">
      <c r="A15" s="58" t="s">
        <v>99</v>
      </c>
      <c r="B15" s="55">
        <v>662</v>
      </c>
      <c r="C15" s="66">
        <v>1662</v>
      </c>
      <c r="D15" s="55">
        <f>SUM(C15*1.1)</f>
        <v>1828.2</v>
      </c>
    </row>
    <row r="16" spans="1:6" ht="15.75" thickBot="1" x14ac:dyDescent="0.25">
      <c r="A16" s="58" t="s">
        <v>100</v>
      </c>
      <c r="B16" s="65">
        <v>1630</v>
      </c>
      <c r="C16" s="67">
        <f>SUM(B16*0.98)</f>
        <v>1597.3999999999999</v>
      </c>
      <c r="D16" s="65">
        <f>SUM(C16*1.01)</f>
        <v>1613.3739999999998</v>
      </c>
    </row>
    <row r="17" spans="1:4" ht="15.75" x14ac:dyDescent="0.25">
      <c r="A17" s="60" t="s">
        <v>88</v>
      </c>
      <c r="B17" s="63">
        <f>SUM($B$14:$B$16)</f>
        <v>3325</v>
      </c>
      <c r="C17" s="63">
        <f>SUM($C$14:$C$16)</f>
        <v>4447.3499999999995</v>
      </c>
      <c r="D17" s="57">
        <f>SUM($D$14:$D$16)</f>
        <v>4760.1984999999995</v>
      </c>
    </row>
    <row r="18" spans="1:4" ht="15.75" thickBot="1" x14ac:dyDescent="0.25">
      <c r="A18" s="58" t="s">
        <v>101</v>
      </c>
      <c r="B18" s="65">
        <v>10000</v>
      </c>
      <c r="C18" s="65">
        <f>SUM(B18*0.98)</f>
        <v>9800</v>
      </c>
      <c r="D18" s="65">
        <f>SUM(C18*0.98)</f>
        <v>9604</v>
      </c>
    </row>
    <row r="19" spans="1:4" ht="15.75" x14ac:dyDescent="0.25">
      <c r="A19" s="60" t="s">
        <v>89</v>
      </c>
      <c r="B19" s="63">
        <f>SUM(B18:B18)</f>
        <v>10000</v>
      </c>
      <c r="C19" s="68">
        <f>SUM(C18)</f>
        <v>9800</v>
      </c>
      <c r="D19" s="57">
        <f>SUM(D18)</f>
        <v>9604</v>
      </c>
    </row>
    <row r="20" spans="1:4" ht="16.5" thickBot="1" x14ac:dyDescent="0.3">
      <c r="A20" s="60" t="s">
        <v>93</v>
      </c>
      <c r="B20" s="64">
        <f>SUM($B$17+$B$19)</f>
        <v>13325</v>
      </c>
      <c r="C20" s="69">
        <f>SUM($C$17+$C$19)</f>
        <v>14247.349999999999</v>
      </c>
      <c r="D20" s="64">
        <f>SUM($D$17+$D$19)</f>
        <v>14364.198499999999</v>
      </c>
    </row>
    <row r="21" spans="1:4" ht="15.75" thickTop="1" x14ac:dyDescent="0.2">
      <c r="B21" s="55"/>
      <c r="C21" s="66"/>
      <c r="D21" s="55"/>
    </row>
    <row r="22" spans="1:4" ht="16.5" thickBot="1" x14ac:dyDescent="0.3">
      <c r="A22" s="60" t="s">
        <v>95</v>
      </c>
      <c r="B22" s="64">
        <f>($B$11-$B$20)</f>
        <v>1831</v>
      </c>
      <c r="C22" s="69">
        <f>SUM($C$11-$C$20)</f>
        <v>3058.6500000000015</v>
      </c>
      <c r="D22" s="69">
        <f>SUM($D$11-$D$20)</f>
        <v>4010.0015000000021</v>
      </c>
    </row>
    <row r="23" spans="1:4" ht="15.75" thickTop="1" x14ac:dyDescent="0.2">
      <c r="B23" s="55"/>
      <c r="C23" s="66"/>
      <c r="D23" s="55"/>
    </row>
    <row r="24" spans="1:4" ht="15.75" x14ac:dyDescent="0.25">
      <c r="A24" s="60" t="s">
        <v>96</v>
      </c>
      <c r="B24" s="57">
        <f>SUM($B$20+$B$22)</f>
        <v>15156</v>
      </c>
      <c r="C24" s="57">
        <f>SUM($C$20+$C$22)</f>
        <v>17306</v>
      </c>
      <c r="D24" s="57">
        <f>SUM($D$20+$D$22)</f>
        <v>18374.2</v>
      </c>
    </row>
    <row r="27" spans="1:4" x14ac:dyDescent="0.2">
      <c r="A27" s="59" t="s">
        <v>103</v>
      </c>
    </row>
  </sheetData>
  <mergeCells count="1">
    <mergeCell ref="A1:F1"/>
  </mergeCells>
  <pageMargins left="0.7" right="0.7" top="0.75" bottom="0.75" header="0.3" footer="0.3"/>
  <ignoredErrors>
    <ignoredError sqref="C1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workbookViewId="0">
      <selection activeCell="B18" sqref="B18:F20"/>
    </sheetView>
  </sheetViews>
  <sheetFormatPr defaultRowHeight="14.25" x14ac:dyDescent="0.2"/>
  <cols>
    <col min="1" max="1" width="9.140625" style="80"/>
    <col min="2" max="2" width="11" style="80" bestFit="1" customWidth="1"/>
    <col min="3" max="3" width="11.7109375" style="80" bestFit="1" customWidth="1"/>
    <col min="4" max="5" width="11.5703125" style="80" bestFit="1" customWidth="1"/>
    <col min="6" max="18" width="9.140625" style="80"/>
  </cols>
  <sheetData>
    <row r="1" spans="1:6" ht="15" x14ac:dyDescent="0.25">
      <c r="A1" s="198" t="s">
        <v>134</v>
      </c>
      <c r="B1" s="197"/>
      <c r="C1" s="197"/>
      <c r="D1" s="197"/>
      <c r="E1" s="197"/>
      <c r="F1" s="197"/>
    </row>
    <row r="3" spans="1:6" x14ac:dyDescent="0.2">
      <c r="A3" s="197" t="s">
        <v>131</v>
      </c>
      <c r="B3" s="197"/>
      <c r="C3" s="197"/>
      <c r="D3" s="197"/>
      <c r="E3" s="197"/>
    </row>
    <row r="4" spans="1:6" ht="15" thickBot="1" x14ac:dyDescent="0.25">
      <c r="A4" s="121"/>
      <c r="B4" s="98" t="s">
        <v>83</v>
      </c>
      <c r="C4" s="98" t="s">
        <v>135</v>
      </c>
      <c r="D4" s="98" t="s">
        <v>136</v>
      </c>
      <c r="E4" s="121"/>
    </row>
    <row r="5" spans="1:6" ht="16.5" thickTop="1" x14ac:dyDescent="0.25">
      <c r="A5" s="80">
        <v>2012</v>
      </c>
      <c r="B5" s="55"/>
      <c r="C5" s="138"/>
      <c r="D5" s="187"/>
    </row>
    <row r="6" spans="1:6" ht="15.75" x14ac:dyDescent="0.25">
      <c r="A6" s="80">
        <v>2013</v>
      </c>
      <c r="B6" s="55"/>
      <c r="C6" s="138"/>
      <c r="D6" s="187"/>
    </row>
    <row r="7" spans="1:6" ht="15.75" x14ac:dyDescent="0.25">
      <c r="A7" s="80">
        <v>2014</v>
      </c>
      <c r="B7" s="138"/>
      <c r="C7" s="138"/>
      <c r="D7" s="187"/>
    </row>
    <row r="10" spans="1:6" x14ac:dyDescent="0.2">
      <c r="A10" s="197" t="s">
        <v>132</v>
      </c>
      <c r="B10" s="197"/>
      <c r="C10" s="197"/>
      <c r="D10" s="197"/>
      <c r="E10" s="197"/>
    </row>
    <row r="11" spans="1:6" ht="29.25" thickBot="1" x14ac:dyDescent="0.25">
      <c r="A11" s="121"/>
      <c r="B11" s="98" t="s">
        <v>137</v>
      </c>
      <c r="C11" s="133" t="s">
        <v>139</v>
      </c>
      <c r="D11" s="133" t="s">
        <v>138</v>
      </c>
      <c r="E11" s="98" t="s">
        <v>135</v>
      </c>
      <c r="F11" s="98" t="s">
        <v>136</v>
      </c>
    </row>
    <row r="12" spans="1:6" ht="15.75" thickTop="1" x14ac:dyDescent="0.25">
      <c r="A12" s="80">
        <v>2012</v>
      </c>
      <c r="B12" s="138"/>
      <c r="C12" s="138"/>
      <c r="D12" s="138"/>
      <c r="E12" s="138"/>
      <c r="F12" s="189"/>
    </row>
    <row r="13" spans="1:6" ht="15" x14ac:dyDescent="0.25">
      <c r="A13" s="80">
        <v>2013</v>
      </c>
      <c r="B13" s="138"/>
      <c r="C13" s="138"/>
      <c r="D13" s="138"/>
      <c r="E13" s="138"/>
      <c r="F13" s="189"/>
    </row>
    <row r="14" spans="1:6" ht="15" x14ac:dyDescent="0.25">
      <c r="A14" s="80">
        <v>2014</v>
      </c>
      <c r="B14" s="138"/>
      <c r="C14" s="138"/>
      <c r="D14" s="138"/>
      <c r="E14" s="138"/>
      <c r="F14" s="189"/>
    </row>
    <row r="16" spans="1:6" x14ac:dyDescent="0.2">
      <c r="A16" s="218" t="s">
        <v>133</v>
      </c>
      <c r="B16" s="218"/>
      <c r="C16" s="218"/>
      <c r="D16" s="218"/>
      <c r="E16" s="218"/>
    </row>
    <row r="17" spans="1:6" ht="30" customHeight="1" thickBot="1" x14ac:dyDescent="0.25">
      <c r="A17" s="122"/>
      <c r="B17" s="98" t="s">
        <v>18</v>
      </c>
      <c r="C17" s="133" t="s">
        <v>140</v>
      </c>
      <c r="D17" s="133" t="s">
        <v>141</v>
      </c>
      <c r="E17" s="133" t="s">
        <v>142</v>
      </c>
      <c r="F17" s="98" t="s">
        <v>136</v>
      </c>
    </row>
    <row r="18" spans="1:6" ht="15.75" thickTop="1" x14ac:dyDescent="0.25">
      <c r="A18" s="80">
        <v>2012</v>
      </c>
      <c r="B18" s="138"/>
      <c r="C18" s="138"/>
      <c r="D18" s="138"/>
      <c r="E18" s="138"/>
      <c r="F18" s="188"/>
    </row>
    <row r="19" spans="1:6" ht="15" x14ac:dyDescent="0.25">
      <c r="A19" s="80">
        <v>2013</v>
      </c>
      <c r="B19" s="138"/>
      <c r="C19" s="138"/>
      <c r="D19" s="138"/>
      <c r="E19" s="138"/>
      <c r="F19" s="188"/>
    </row>
    <row r="20" spans="1:6" ht="15" x14ac:dyDescent="0.25">
      <c r="A20" s="80">
        <v>2014</v>
      </c>
      <c r="B20" s="138"/>
      <c r="C20" s="138"/>
      <c r="D20" s="138"/>
      <c r="E20" s="138"/>
      <c r="F20" s="188"/>
    </row>
  </sheetData>
  <mergeCells count="4">
    <mergeCell ref="A1:F1"/>
    <mergeCell ref="A3:E3"/>
    <mergeCell ref="A10:E10"/>
    <mergeCell ref="A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6 Month Income &amp; Expense</vt:lpstr>
      <vt:lpstr>2.1 Supply &amp; Demand</vt:lpstr>
      <vt:lpstr>2.1 Revised Break Even (S&amp;D) </vt:lpstr>
      <vt:lpstr>2.1 Change in Income (S&amp;D)</vt:lpstr>
      <vt:lpstr>12.3 Outsourcing Costs</vt:lpstr>
      <vt:lpstr>15.1 Break Even Analysis I </vt:lpstr>
      <vt:lpstr>15.1 Break Even Analysis II</vt:lpstr>
      <vt:lpstr>15.2 Income Projections</vt:lpstr>
      <vt:lpstr>15.3 Historical Figures  </vt:lpstr>
      <vt:lpstr>15.3 BE at New Location</vt:lpstr>
      <vt:lpstr>15.3 "What If" Scenarios</vt:lpstr>
      <vt:lpstr>15.4 Income Statement</vt:lpstr>
      <vt:lpstr>15.4 Balance Sheet</vt:lpstr>
      <vt:lpstr>15.4 Ratios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2015-06-21T16:11:37Z</dcterms:created>
  <dcterms:modified xsi:type="dcterms:W3CDTF">2015-07-18T17:52:18Z</dcterms:modified>
</cp:coreProperties>
</file>