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3" i="1"/>
  <c r="D33"/>
  <c r="G33"/>
  <c r="B33"/>
  <c r="F35"/>
  <c r="A35"/>
  <c r="A2"/>
  <c r="I31"/>
  <c r="I29"/>
  <c r="H31"/>
  <c r="H29"/>
  <c r="G31"/>
  <c r="G29"/>
  <c r="F29"/>
  <c r="F31" s="1"/>
  <c r="D31"/>
  <c r="D29"/>
  <c r="B31"/>
  <c r="B29"/>
  <c r="A29"/>
  <c r="A31" s="1"/>
  <c r="C31"/>
  <c r="C29"/>
  <c r="C12"/>
  <c r="C11"/>
  <c r="C10"/>
  <c r="C9"/>
  <c r="A4"/>
  <c r="C8" s="1"/>
  <c r="G6"/>
  <c r="G5"/>
  <c r="G4"/>
  <c r="G3"/>
  <c r="F6"/>
  <c r="F5"/>
  <c r="F4"/>
  <c r="F3"/>
  <c r="F2"/>
  <c r="G2"/>
  <c r="E6"/>
  <c r="E5"/>
  <c r="E4"/>
  <c r="E3"/>
  <c r="E2"/>
  <c r="D6"/>
  <c r="D5"/>
  <c r="D4"/>
  <c r="D3"/>
  <c r="D2"/>
  <c r="C6"/>
  <c r="C5"/>
  <c r="C4"/>
  <c r="C3"/>
  <c r="C2"/>
</calcChain>
</file>

<file path=xl/sharedStrings.xml><?xml version="1.0" encoding="utf-8"?>
<sst xmlns="http://schemas.openxmlformats.org/spreadsheetml/2006/main" count="31" uniqueCount="25">
  <si>
    <t>First Order</t>
  </si>
  <si>
    <t>UV</t>
  </si>
  <si>
    <t>Violet</t>
  </si>
  <si>
    <t>Blue</t>
  </si>
  <si>
    <t xml:space="preserve">Green </t>
  </si>
  <si>
    <t>Yellow</t>
  </si>
  <si>
    <t>Frequency(Hz)</t>
  </si>
  <si>
    <t>Stopping Potential 1, V1(V)</t>
  </si>
  <si>
    <t>Stopping Potential 2, V2(V)</t>
  </si>
  <si>
    <t>Error 1</t>
  </si>
  <si>
    <t>Error 2</t>
  </si>
  <si>
    <t>nu/e</t>
  </si>
  <si>
    <t>Elementry Charge (Coulombs)</t>
  </si>
  <si>
    <t>Plancks constant / Elementry Charge</t>
  </si>
  <si>
    <t>Plancks constant</t>
  </si>
  <si>
    <t>Work Function</t>
  </si>
  <si>
    <t>Work Function/Elementry Charge</t>
  </si>
  <si>
    <t>Error</t>
  </si>
  <si>
    <t>Planck's/Charge</t>
  </si>
  <si>
    <t>Planck's</t>
  </si>
  <si>
    <t>Work/Charge</t>
  </si>
  <si>
    <t>% Difference</t>
  </si>
  <si>
    <t>Planck's Constant Accepted (m^2*kg/s)</t>
  </si>
  <si>
    <t>%Difference</t>
  </si>
  <si>
    <t>SEM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</si>
</sst>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61329833770779E-2"/>
          <c:y val="6.9919072615923006E-2"/>
          <c:w val="0.69787423447069119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3614370078740158"/>
                  <c:y val="-6.2702318460192474E-2"/>
                </c:manualLayout>
              </c:layout>
              <c:numFmt formatCode="General" sourceLinked="0"/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819999999999999.87</c:v>
                </c:pt>
                <c:pt idx="1">
                  <c:v>741000000000000</c:v>
                </c:pt>
                <c:pt idx="2">
                  <c:v>688000000000000</c:v>
                </c:pt>
                <c:pt idx="3">
                  <c:v>549000000000000</c:v>
                </c:pt>
                <c:pt idx="4">
                  <c:v>519000000000000.06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2.0209999999999999</c:v>
                </c:pt>
                <c:pt idx="1">
                  <c:v>1.6479999999999999</c:v>
                </c:pt>
                <c:pt idx="2">
                  <c:v>1.494</c:v>
                </c:pt>
                <c:pt idx="3">
                  <c:v>0.84899999999999998</c:v>
                </c:pt>
                <c:pt idx="4">
                  <c:v>0.71499999999999997</c:v>
                </c:pt>
              </c:numCache>
            </c:numRef>
          </c:yVal>
        </c:ser>
        <c:axId val="57780480"/>
        <c:axId val="57778944"/>
      </c:scatterChart>
      <c:valAx>
        <c:axId val="57780480"/>
        <c:scaling>
          <c:orientation val="minMax"/>
        </c:scaling>
        <c:axPos val="b"/>
        <c:numFmt formatCode="General" sourceLinked="1"/>
        <c:tickLblPos val="nextTo"/>
        <c:crossAx val="57778944"/>
        <c:crosses val="autoZero"/>
        <c:crossBetween val="midCat"/>
      </c:valAx>
      <c:valAx>
        <c:axId val="57778944"/>
        <c:scaling>
          <c:orientation val="minMax"/>
        </c:scaling>
        <c:axPos val="l"/>
        <c:majorGridlines/>
        <c:numFmt formatCode="General" sourceLinked="1"/>
        <c:tickLblPos val="nextTo"/>
        <c:crossAx val="57780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927996500437445"/>
          <c:y val="2.8252405949256341E-2"/>
          <c:w val="0.69787423447069119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8336592300962382"/>
                  <c:y val="-5.9510790317876934E-2"/>
                </c:manualLayout>
              </c:layout>
              <c:numFmt formatCode="General" sourceLinked="0"/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819999999999999.87</c:v>
                </c:pt>
                <c:pt idx="1">
                  <c:v>741000000000000</c:v>
                </c:pt>
                <c:pt idx="2">
                  <c:v>688000000000000</c:v>
                </c:pt>
                <c:pt idx="3">
                  <c:v>549000000000000</c:v>
                </c:pt>
                <c:pt idx="4">
                  <c:v>519000000000000.06</c:v>
                </c:pt>
              </c:numCache>
            </c:numRef>
          </c:xVal>
          <c:yVal>
            <c:numRef>
              <c:f>Sheet1!$F$2:$F$6</c:f>
              <c:numCache>
                <c:formatCode>General</c:formatCode>
                <c:ptCount val="5"/>
                <c:pt idx="0">
                  <c:v>2.012</c:v>
                </c:pt>
                <c:pt idx="1">
                  <c:v>1.6910000000000001</c:v>
                </c:pt>
                <c:pt idx="2">
                  <c:v>1.4850000000000001</c:v>
                </c:pt>
                <c:pt idx="3">
                  <c:v>0.84499999999999997</c:v>
                </c:pt>
                <c:pt idx="4">
                  <c:v>0.71099999999999997</c:v>
                </c:pt>
              </c:numCache>
            </c:numRef>
          </c:yVal>
        </c:ser>
        <c:axId val="76022912"/>
        <c:axId val="75934720"/>
      </c:scatterChart>
      <c:valAx>
        <c:axId val="76022912"/>
        <c:scaling>
          <c:orientation val="minMax"/>
        </c:scaling>
        <c:axPos val="b"/>
        <c:numFmt formatCode="General" sourceLinked="1"/>
        <c:tickLblPos val="nextTo"/>
        <c:crossAx val="75934720"/>
        <c:crosses val="autoZero"/>
        <c:crossBetween val="midCat"/>
      </c:valAx>
      <c:valAx>
        <c:axId val="75934720"/>
        <c:scaling>
          <c:orientation val="minMax"/>
        </c:scaling>
        <c:axPos val="l"/>
        <c:majorGridlines/>
        <c:numFmt formatCode="General" sourceLinked="1"/>
        <c:tickLblPos val="nextTo"/>
        <c:crossAx val="76022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12</xdr:row>
      <xdr:rowOff>95250</xdr:rowOff>
    </xdr:from>
    <xdr:to>
      <xdr:col>3</xdr:col>
      <xdr:colOff>962025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952500</xdr:colOff>
      <xdr:row>12</xdr:row>
      <xdr:rowOff>95250</xdr:rowOff>
    </xdr:from>
    <xdr:to>
      <xdr:col>8</xdr:col>
      <xdr:colOff>638175</xdr:colOff>
      <xdr:row>26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F9" sqref="F9"/>
    </sheetView>
  </sheetViews>
  <sheetFormatPr defaultRowHeight="15"/>
  <cols>
    <col min="1" max="1" width="34.7109375" customWidth="1"/>
    <col min="2" max="2" width="14.140625" customWidth="1"/>
    <col min="3" max="3" width="29.85546875" customWidth="1"/>
    <col min="4" max="4" width="25.28515625" customWidth="1"/>
    <col min="5" max="5" width="7.7109375" customWidth="1"/>
    <col min="6" max="6" width="24.85546875" customWidth="1"/>
    <col min="7" max="7" width="12" bestFit="1" customWidth="1"/>
    <col min="8" max="8" width="13" customWidth="1"/>
    <col min="9" max="9" width="12" bestFit="1" customWidth="1"/>
  </cols>
  <sheetData>
    <row r="1" spans="1:7">
      <c r="A1" t="s">
        <v>22</v>
      </c>
      <c r="B1" t="s">
        <v>0</v>
      </c>
      <c r="C1" t="s">
        <v>6</v>
      </c>
      <c r="D1" t="s">
        <v>7</v>
      </c>
      <c r="E1" t="s">
        <v>9</v>
      </c>
      <c r="F1" t="s">
        <v>8</v>
      </c>
      <c r="G1" t="s">
        <v>10</v>
      </c>
    </row>
    <row r="2" spans="1:7" ht="15.75">
      <c r="A2" s="1">
        <f>6.626068 * 10^-34</f>
        <v>6.6260680000000009E-34</v>
      </c>
      <c r="B2" t="s">
        <v>1</v>
      </c>
      <c r="C2">
        <f>8.2*10^14</f>
        <v>819999999999999.87</v>
      </c>
      <c r="D2">
        <f>2.021</f>
        <v>2.0209999999999999</v>
      </c>
      <c r="E2">
        <f>0.001</f>
        <v>1E-3</v>
      </c>
      <c r="F2">
        <f>2.012</f>
        <v>2.012</v>
      </c>
      <c r="G2">
        <f>0.002</f>
        <v>2E-3</v>
      </c>
    </row>
    <row r="3" spans="1:7">
      <c r="A3" t="s">
        <v>12</v>
      </c>
      <c r="B3" t="s">
        <v>2</v>
      </c>
      <c r="C3">
        <f>7.41*10^14</f>
        <v>741000000000000</v>
      </c>
      <c r="D3">
        <f>1.648</f>
        <v>1.6479999999999999</v>
      </c>
      <c r="E3">
        <f>0.001</f>
        <v>1E-3</v>
      </c>
      <c r="F3">
        <f>1.691</f>
        <v>1.6910000000000001</v>
      </c>
      <c r="G3">
        <f>0.001</f>
        <v>1E-3</v>
      </c>
    </row>
    <row r="4" spans="1:7" ht="15.75">
      <c r="A4" s="1">
        <f>1.60217636*10^-19</f>
        <v>1.60217636E-19</v>
      </c>
      <c r="B4" t="s">
        <v>3</v>
      </c>
      <c r="C4">
        <f>6.88*10^14</f>
        <v>688000000000000</v>
      </c>
      <c r="D4">
        <f>1.494</f>
        <v>1.494</v>
      </c>
      <c r="E4">
        <f>0.003</f>
        <v>3.0000000000000001E-3</v>
      </c>
      <c r="F4">
        <f>1.485</f>
        <v>1.4850000000000001</v>
      </c>
      <c r="G4">
        <f>0.001</f>
        <v>1E-3</v>
      </c>
    </row>
    <row r="5" spans="1:7">
      <c r="B5" t="s">
        <v>4</v>
      </c>
      <c r="C5">
        <f>5.49*10^14</f>
        <v>549000000000000</v>
      </c>
      <c r="D5">
        <f>0.849</f>
        <v>0.84899999999999998</v>
      </c>
      <c r="E5">
        <f>0.001</f>
        <v>1E-3</v>
      </c>
      <c r="F5">
        <f>0.845</f>
        <v>0.84499999999999997</v>
      </c>
      <c r="G5">
        <f>0.001</f>
        <v>1E-3</v>
      </c>
    </row>
    <row r="6" spans="1:7">
      <c r="B6" t="s">
        <v>5</v>
      </c>
      <c r="C6">
        <f>5.19*10^14</f>
        <v>519000000000000.06</v>
      </c>
      <c r="D6">
        <f>0.715</f>
        <v>0.71499999999999997</v>
      </c>
      <c r="E6">
        <f>0.001</f>
        <v>1E-3</v>
      </c>
      <c r="F6">
        <f>0.711</f>
        <v>0.71099999999999997</v>
      </c>
      <c r="G6">
        <f>0.001</f>
        <v>1E-3</v>
      </c>
    </row>
    <row r="7" spans="1:7">
      <c r="C7" t="s">
        <v>11</v>
      </c>
    </row>
    <row r="8" spans="1:7">
      <c r="C8">
        <f>C2/$A$4</f>
        <v>5.1180383163311679E+33</v>
      </c>
    </row>
    <row r="9" spans="1:7">
      <c r="C9">
        <f t="shared" ref="C9:C12" si="0">C3/$A$4</f>
        <v>4.6249590151236532E+33</v>
      </c>
    </row>
    <row r="10" spans="1:7">
      <c r="C10">
        <f t="shared" si="0"/>
        <v>4.2941589776046877E+33</v>
      </c>
    </row>
    <row r="11" spans="1:7">
      <c r="C11">
        <f t="shared" si="0"/>
        <v>3.4265890678851357E+33</v>
      </c>
    </row>
    <row r="12" spans="1:7">
      <c r="C12">
        <f t="shared" si="0"/>
        <v>3.2393437636291179E+33</v>
      </c>
    </row>
    <row r="28" spans="1:9">
      <c r="A28" t="s">
        <v>13</v>
      </c>
      <c r="B28" t="s">
        <v>17</v>
      </c>
      <c r="C28" t="s">
        <v>16</v>
      </c>
      <c r="D28" t="s">
        <v>17</v>
      </c>
      <c r="F28" t="s">
        <v>18</v>
      </c>
      <c r="G28" t="s">
        <v>17</v>
      </c>
      <c r="H28" t="s">
        <v>20</v>
      </c>
      <c r="I28" t="s">
        <v>17</v>
      </c>
    </row>
    <row r="29" spans="1:9">
      <c r="A29">
        <f>INDEX(LINEST(D2:D6,C2:C6,1,1),1,1)</f>
        <v>4.3133761054061212E-15</v>
      </c>
      <c r="B29">
        <f>INDEX(LINEST(D2:D6,C2:C6,1,1),2,1)</f>
        <v>1.2192398285641992E-16</v>
      </c>
      <c r="C29">
        <f>INDEX(LINEST(D2:D6,C2:C6,1,1),1,2)</f>
        <v>-1.516093708326421</v>
      </c>
      <c r="D29">
        <f>INDEX(LINEST(D2:D6,C2:C6,1,1),2,2)</f>
        <v>8.2071904422378897E-2</v>
      </c>
      <c r="F29">
        <f>INDEX(LINEST(F2:F6,C2:C6,1,1),1,1)</f>
        <v>4.3554906190274292E-15</v>
      </c>
      <c r="G29">
        <f>INDEX(LINEST(F2:F6,C2:C6,1,1),2,1)</f>
        <v>8.2444258416943837E-17</v>
      </c>
      <c r="H29">
        <f>INDEX(LINEST(F2:F6,C2:C6,1,1),1,2)</f>
        <v>-1.5406324766627963</v>
      </c>
      <c r="I29">
        <f>INDEX(LINEST(F2:F6,C2:C6,1,1),2,2)</f>
        <v>5.5496524460962843E-2</v>
      </c>
    </row>
    <row r="30" spans="1:9">
      <c r="A30" t="s">
        <v>14</v>
      </c>
      <c r="C30" t="s">
        <v>15</v>
      </c>
      <c r="F30" t="s">
        <v>19</v>
      </c>
    </row>
    <row r="31" spans="1:9">
      <c r="A31">
        <f>A29*A4</f>
        <v>6.9107892278705559E-34</v>
      </c>
      <c r="B31">
        <f>B29*A4</f>
        <v>1.9534372304960126E-35</v>
      </c>
      <c r="C31">
        <f>C29*A4</f>
        <v>-2.4290494990253271E-19</v>
      </c>
      <c r="D31">
        <f>D29*A4</f>
        <v>1.3149366508571493E-20</v>
      </c>
      <c r="F31">
        <f>F29*A4</f>
        <v>6.9782641060075132E-34</v>
      </c>
      <c r="G31">
        <f>G29*A4</f>
        <v>1.3209024185335844E-35</v>
      </c>
      <c r="H31">
        <f>H29*A4</f>
        <v>-2.4683649335573838E-19</v>
      </c>
      <c r="I31">
        <f>I29*A4</f>
        <v>8.891521955351641E-21</v>
      </c>
    </row>
    <row r="32" spans="1:9">
      <c r="B32" t="s">
        <v>24</v>
      </c>
      <c r="D32" t="s">
        <v>24</v>
      </c>
      <c r="G32" t="s">
        <v>24</v>
      </c>
      <c r="I32" t="s">
        <v>24</v>
      </c>
    </row>
    <row r="33" spans="1:9">
      <c r="B33">
        <f>B31/SQRT(COUNT(D2:D6))</f>
        <v>8.7360368743360185E-36</v>
      </c>
      <c r="D33">
        <f>D31/SQRT(COUNT(D2:D6))</f>
        <v>5.8805754748449855E-21</v>
      </c>
      <c r="G33">
        <f>G31/SQRT(COUNT(D2:D6))</f>
        <v>5.9072551989699451E-36</v>
      </c>
      <c r="I33">
        <f>I31/SQRT(COUNT(D2:D6))</f>
        <v>3.976409503119624E-21</v>
      </c>
    </row>
    <row r="34" spans="1:9">
      <c r="A34" t="s">
        <v>21</v>
      </c>
      <c r="F34" t="s">
        <v>23</v>
      </c>
    </row>
    <row r="35" spans="1:9">
      <c r="A35">
        <f>ABS(100*(A2-A31)/A2)</f>
        <v>4.2969862046473866</v>
      </c>
      <c r="F35">
        <f>ABS(100*(A2-F31)/A2)</f>
        <v>5.3153107696376232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Student Housing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ResNetUser</dc:creator>
  <cp:lastModifiedBy>ResNetUser</cp:lastModifiedBy>
  <dcterms:created xsi:type="dcterms:W3CDTF">2008-12-06T23:11:01Z</dcterms:created>
  <dcterms:modified xsi:type="dcterms:W3CDTF">2008-12-06T23:57:58Z</dcterms:modified>
</cp:coreProperties>
</file>